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SI1B6S0371\Documents\案件\s性能\新シミュレーションツール\"/>
    </mc:Choice>
  </mc:AlternateContent>
  <workbookProtection workbookAlgorithmName="SHA-512" workbookHashValue="ejLPx/543UnQRvX5QfkKL4j59wvSIBttweHZE+mKnXwXkKSKZ5CHAiuM2w3o+v3w46axTCAWXAWFKzQkPn3KwA==" workbookSaltValue="9EyVN9rBORPPpO0Dutu0KA==" workbookSpinCount="100000" lockStructure="1"/>
  <bookViews>
    <workbookView xWindow="375" yWindow="120" windowWidth="17280" windowHeight="7320" tabRatio="762"/>
  </bookViews>
  <sheets>
    <sheet name="サーバ数" sheetId="8" r:id="rId1"/>
    <sheet name="ログサイズ" sheetId="9" r:id="rId2"/>
    <sheet name="計算シート" sheetId="13" state="hidden" r:id="rId3"/>
  </sheets>
  <calcPr calcId="171027"/>
</workbook>
</file>

<file path=xl/calcChain.xml><?xml version="1.0" encoding="utf-8"?>
<calcChain xmlns="http://schemas.openxmlformats.org/spreadsheetml/2006/main">
  <c r="D44" i="13" l="1"/>
  <c r="D43" i="13"/>
  <c r="D42" i="13"/>
  <c r="D28" i="13"/>
  <c r="K34" i="8" l="1"/>
  <c r="K4" i="8"/>
  <c r="K6" i="8"/>
  <c r="J2" i="8"/>
  <c r="J14" i="8" s="1"/>
  <c r="K2" i="8"/>
  <c r="K14" i="8" s="1"/>
  <c r="K1" i="8"/>
  <c r="J1" i="8"/>
  <c r="J4" i="8" s="1"/>
  <c r="J34" i="8" s="1"/>
  <c r="J6" i="8" l="1"/>
  <c r="J7" i="8" s="1"/>
  <c r="K28" i="8"/>
  <c r="K7" i="8" l="1"/>
  <c r="K8" i="8" s="1"/>
  <c r="K10" i="8"/>
  <c r="K11" i="8" s="1"/>
  <c r="K12" i="8" s="1"/>
  <c r="J10" i="8"/>
  <c r="I34" i="8"/>
  <c r="J8" i="8" l="1"/>
  <c r="J11" i="8"/>
  <c r="J12" i="8" s="1"/>
  <c r="M34" i="8"/>
  <c r="Q34" i="8" s="1"/>
  <c r="K38" i="8"/>
  <c r="M38" i="8" s="1"/>
  <c r="T34" i="8" s="1"/>
  <c r="C33" i="8" s="1"/>
  <c r="J38" i="8"/>
  <c r="L38" i="8" s="1"/>
  <c r="L34" i="8"/>
  <c r="P34" i="8" s="1"/>
  <c r="N34" i="8"/>
  <c r="R34" i="8" s="1"/>
  <c r="O34" i="8"/>
  <c r="S34" i="8" s="1"/>
  <c r="D29" i="13"/>
  <c r="D30" i="13" s="1"/>
  <c r="D17" i="13"/>
  <c r="D18" i="13"/>
  <c r="D20" i="13"/>
  <c r="D21" i="13"/>
  <c r="D31" i="13"/>
  <c r="D32" i="13"/>
  <c r="D33" i="13"/>
  <c r="D34" i="13"/>
  <c r="D35" i="13"/>
  <c r="D36" i="13"/>
  <c r="D37" i="13"/>
  <c r="D45" i="13" s="1"/>
  <c r="D38" i="13"/>
  <c r="D39" i="13"/>
  <c r="D40" i="13"/>
  <c r="D41" i="13"/>
  <c r="B48" i="9"/>
  <c r="D27" i="13" s="1"/>
  <c r="C48" i="9"/>
  <c r="D48" i="9"/>
  <c r="E48" i="9"/>
  <c r="D47" i="13" l="1"/>
  <c r="D48" i="13" l="1"/>
  <c r="C50" i="9" l="1"/>
  <c r="C52" i="9" s="1"/>
  <c r="C54" i="9" s="1"/>
  <c r="D54" i="9" s="1"/>
  <c r="E54" i="9" s="1"/>
  <c r="F54" i="9" s="1"/>
  <c r="D49" i="13"/>
  <c r="D50" i="13" s="1"/>
  <c r="D52" i="9" l="1"/>
  <c r="E52" i="9" s="1"/>
  <c r="F52" i="9" s="1"/>
  <c r="D50" i="9"/>
  <c r="E50" i="9" s="1"/>
</calcChain>
</file>

<file path=xl/comments1.xml><?xml version="1.0" encoding="utf-8"?>
<comments xmlns="http://schemas.openxmlformats.org/spreadsheetml/2006/main">
  <authors>
    <author>kishiki.hiromitsu</author>
  </authors>
  <commentList>
    <comment ref="I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kishiki.hiromitsu:</t>
        </r>
        <r>
          <rPr>
            <sz val="9"/>
            <color indexed="81"/>
            <rFont val="MS P ゴシック"/>
            <family val="3"/>
            <charset val="128"/>
          </rPr>
          <t xml:space="preserve">
10%,50%,90%のみ実際に取得（6コア、LINUX）
それ以外の比率は、差分を均等に割って値を取得しました。</t>
        </r>
      </text>
    </comment>
    <comment ref="J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kishiki.hiromitsu:</t>
        </r>
        <r>
          <rPr>
            <sz val="9"/>
            <color indexed="81"/>
            <rFont val="MS P ゴシック"/>
            <family val="3"/>
            <charset val="128"/>
          </rPr>
          <t xml:space="preserve">
HPSの最大値。</t>
        </r>
      </text>
    </comment>
    <comment ref="I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kishiki.hiromitsu:</t>
        </r>
        <r>
          <rPr>
            <sz val="9"/>
            <color indexed="81"/>
            <rFont val="MS P ゴシック"/>
            <family val="3"/>
            <charset val="128"/>
          </rPr>
          <t xml:space="preserve">
IE想定として、1ユーザ同時セッション数を
固定値として入れ選択できないようにしております。https://blogs.technet.microsoft.com/jpieblog/2016/01/26/internet-explorer-11-123-2/
</t>
        </r>
      </text>
    </comment>
    <comment ref="P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kishiki.hiromitsu:</t>
        </r>
        <r>
          <rPr>
            <sz val="9"/>
            <color indexed="81"/>
            <rFont val="MS P ゴシック"/>
            <family val="3"/>
            <charset val="128"/>
          </rPr>
          <t xml:space="preserve">
デフォルト値とした</t>
        </r>
      </text>
    </comment>
    <comment ref="J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kishiki.hiromitsu:</t>
        </r>
        <r>
          <rPr>
            <sz val="9"/>
            <color indexed="81"/>
            <rFont val="MS P ゴシック"/>
            <family val="3"/>
            <charset val="128"/>
          </rPr>
          <t xml:space="preserve">
デフォルト値とした</t>
        </r>
      </text>
    </comment>
    <comment ref="O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kishiki.hiromitsu:</t>
        </r>
        <r>
          <rPr>
            <sz val="9"/>
            <color indexed="81"/>
            <rFont val="MS P ゴシック"/>
            <family val="3"/>
            <charset val="128"/>
          </rPr>
          <t xml:space="preserve">
デフォルト値とした</t>
        </r>
      </text>
    </comment>
    <comment ref="K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kishiki.hiromitsu:</t>
        </r>
        <r>
          <rPr>
            <sz val="9"/>
            <color indexed="81"/>
            <rFont val="MS P ゴシック"/>
            <family val="3"/>
            <charset val="128"/>
          </rPr>
          <t xml:space="preserve">
Windwosの場合HPSを2分の1にする
ための係数</t>
        </r>
      </text>
    </comment>
  </commentList>
</comments>
</file>

<file path=xl/sharedStrings.xml><?xml version="1.0" encoding="utf-8"?>
<sst xmlns="http://schemas.openxmlformats.org/spreadsheetml/2006/main" count="224" uniqueCount="154">
  <si>
    <t>前提条件：</t>
    <rPh sb="0" eb="2">
      <t>ゼンテイ</t>
    </rPh>
    <rPh sb="2" eb="4">
      <t>ジョウケン</t>
    </rPh>
    <phoneticPr fontId="2"/>
  </si>
  <si>
    <t>ユーザ数</t>
    <rPh sb="3" eb="4">
      <t>スウ</t>
    </rPh>
    <phoneticPr fontId="2"/>
  </si>
  <si>
    <t>稼働日数(日)</t>
    <rPh sb="0" eb="2">
      <t>カドウ</t>
    </rPh>
    <rPh sb="2" eb="4">
      <t>ニッスウ</t>
    </rPh>
    <rPh sb="5" eb="6">
      <t>ニチ</t>
    </rPh>
    <phoneticPr fontId="2"/>
  </si>
  <si>
    <t>月間稼動日数</t>
    <rPh sb="0" eb="2">
      <t>ゲッカン</t>
    </rPh>
    <rPh sb="2" eb="4">
      <t>カドウ</t>
    </rPh>
    <rPh sb="4" eb="6">
      <t>ニッスウ</t>
    </rPh>
    <phoneticPr fontId="2"/>
  </si>
  <si>
    <t>1.基礎情報</t>
    <rPh sb="2" eb="4">
      <t>キソ</t>
    </rPh>
    <rPh sb="4" eb="6">
      <t>ジョウホウ</t>
    </rPh>
    <phoneticPr fontId="2"/>
  </si>
  <si>
    <t>使い方：</t>
    <rPh sb="0" eb="1">
      <t>ツカ</t>
    </rPh>
    <rPh sb="2" eb="3">
      <t>カタ</t>
    </rPh>
    <phoneticPr fontId="2"/>
  </si>
  <si>
    <t>ユーザー数</t>
    <rPh sb="4" eb="5">
      <t>スウ</t>
    </rPh>
    <phoneticPr fontId="2"/>
  </si>
  <si>
    <t>利用ユーザー情報</t>
    <rPh sb="0" eb="2">
      <t>リヨウ</t>
    </rPh>
    <rPh sb="6" eb="8">
      <t>ジョウホウ</t>
    </rPh>
    <phoneticPr fontId="2"/>
  </si>
  <si>
    <t>システム運用情報</t>
    <rPh sb="4" eb="6">
      <t>ウンヨウ</t>
    </rPh>
    <rPh sb="6" eb="8">
      <t>ジョウホウ</t>
    </rPh>
    <phoneticPr fontId="2"/>
  </si>
  <si>
    <t>人数</t>
    <rPh sb="0" eb="2">
      <t>ニンズウ</t>
    </rPh>
    <phoneticPr fontId="2"/>
  </si>
  <si>
    <t>グループ名</t>
    <rPh sb="4" eb="5">
      <t>メイ</t>
    </rPh>
    <phoneticPr fontId="2"/>
  </si>
  <si>
    <t>アカウント名</t>
    <rPh sb="5" eb="6">
      <t>メイ</t>
    </rPh>
    <phoneticPr fontId="2"/>
  </si>
  <si>
    <t>ブラウザバージョン</t>
    <phoneticPr fontId="2"/>
  </si>
  <si>
    <t>WWWサーバIP</t>
    <phoneticPr fontId="2"/>
  </si>
  <si>
    <t>ファイルタイプ</t>
    <phoneticPr fontId="2"/>
  </si>
  <si>
    <t>HTTPバージョン</t>
    <phoneticPr fontId="2"/>
  </si>
  <si>
    <t>ログ出力項目</t>
    <rPh sb="2" eb="4">
      <t>シュツリョク</t>
    </rPh>
    <rPh sb="4" eb="6">
      <t>コウモク</t>
    </rPh>
    <phoneticPr fontId="2"/>
  </si>
  <si>
    <t>出力形式</t>
    <rPh sb="0" eb="2">
      <t>シュツリョク</t>
    </rPh>
    <rPh sb="2" eb="4">
      <t>ケイシキ</t>
    </rPh>
    <phoneticPr fontId="2"/>
  </si>
  <si>
    <t>TEXTのみ出力する</t>
    <rPh sb="6" eb="8">
      <t>シュツリョク</t>
    </rPh>
    <phoneticPr fontId="2"/>
  </si>
  <si>
    <t>すべてのファイルを出力する</t>
    <rPh sb="9" eb="11">
      <t>シュツリョク</t>
    </rPh>
    <phoneticPr fontId="2"/>
  </si>
  <si>
    <t>設定</t>
    <rPh sb="0" eb="2">
      <t>セッテイ</t>
    </rPh>
    <phoneticPr fontId="2"/>
  </si>
  <si>
    <t>する</t>
  </si>
  <si>
    <t>しない</t>
  </si>
  <si>
    <t>長さ</t>
    <rPh sb="0" eb="1">
      <t>ナガ</t>
    </rPh>
    <phoneticPr fontId="2"/>
  </si>
  <si>
    <t>長め</t>
    <rPh sb="0" eb="1">
      <t>ナガ</t>
    </rPh>
    <phoneticPr fontId="2"/>
  </si>
  <si>
    <t>普通</t>
    <rPh sb="0" eb="2">
      <t>フツウ</t>
    </rPh>
    <phoneticPr fontId="2"/>
  </si>
  <si>
    <t>短め</t>
    <rPh sb="0" eb="1">
      <t>ミジカ</t>
    </rPh>
    <phoneticPr fontId="2"/>
  </si>
  <si>
    <t>HTTPSデコード</t>
    <phoneticPr fontId="2"/>
  </si>
  <si>
    <t>OFF</t>
  </si>
  <si>
    <t>利用頻度</t>
    <rPh sb="0" eb="2">
      <t>リヨウ</t>
    </rPh>
    <rPh sb="2" eb="4">
      <t>ヒンド</t>
    </rPh>
    <phoneticPr fontId="2"/>
  </si>
  <si>
    <t xml:space="preserve"> ※InterSafe WebFilterの管理画面「ログ設定」に合わせます。</t>
    <rPh sb="22" eb="24">
      <t>カンリ</t>
    </rPh>
    <rPh sb="24" eb="26">
      <t>ガメン</t>
    </rPh>
    <rPh sb="29" eb="31">
      <t>セッテイ</t>
    </rPh>
    <rPh sb="33" eb="34">
      <t>ア</t>
    </rPh>
    <phoneticPr fontId="2"/>
  </si>
  <si>
    <t xml:space="preserve"> ※InterSafe WebFilterでHTTPSデコード機能を利用している場合はONにします。</t>
    <rPh sb="31" eb="33">
      <t>キノウ</t>
    </rPh>
    <rPh sb="34" eb="36">
      <t>リヨウ</t>
    </rPh>
    <rPh sb="40" eb="42">
      <t>バアイ</t>
    </rPh>
    <phoneticPr fontId="2"/>
  </si>
  <si>
    <t xml:space="preserve"> ※ユーザのインターネットやWEBアプリの利用頻度に合わせます。</t>
    <rPh sb="21" eb="23">
      <t>リヨウ</t>
    </rPh>
    <rPh sb="23" eb="25">
      <t>ヒンド</t>
    </rPh>
    <rPh sb="26" eb="27">
      <t>ア</t>
    </rPh>
    <phoneticPr fontId="2"/>
  </si>
  <si>
    <t xml:space="preserve"> ※日本語のグループ名や階層が複数のグループ名を多く利用している場合は長めを選択します。</t>
    <rPh sb="2" eb="5">
      <t>ニホンゴ</t>
    </rPh>
    <rPh sb="10" eb="11">
      <t>メイ</t>
    </rPh>
    <rPh sb="12" eb="14">
      <t>カイソウ</t>
    </rPh>
    <rPh sb="15" eb="17">
      <t>フクスウ</t>
    </rPh>
    <rPh sb="22" eb="23">
      <t>メイ</t>
    </rPh>
    <rPh sb="24" eb="25">
      <t>オオ</t>
    </rPh>
    <rPh sb="26" eb="28">
      <t>リヨウ</t>
    </rPh>
    <rPh sb="32" eb="34">
      <t>バアイ</t>
    </rPh>
    <rPh sb="35" eb="36">
      <t>ナガ</t>
    </rPh>
    <rPh sb="38" eb="40">
      <t>センタク</t>
    </rPh>
    <phoneticPr fontId="2"/>
  </si>
  <si>
    <t xml:space="preserve"> ※日本語のユーザ名や長いユーザ名を多く利用している場合は長めを選択します。</t>
    <rPh sb="2" eb="5">
      <t>ニホンゴ</t>
    </rPh>
    <rPh sb="9" eb="10">
      <t>メイ</t>
    </rPh>
    <rPh sb="11" eb="12">
      <t>ナガ</t>
    </rPh>
    <rPh sb="16" eb="17">
      <t>メイ</t>
    </rPh>
    <rPh sb="18" eb="19">
      <t>オオ</t>
    </rPh>
    <rPh sb="20" eb="22">
      <t>リヨウ</t>
    </rPh>
    <rPh sb="26" eb="28">
      <t>バアイ</t>
    </rPh>
    <rPh sb="29" eb="30">
      <t>ナガ</t>
    </rPh>
    <rPh sb="32" eb="34">
      <t>センタク</t>
    </rPh>
    <phoneticPr fontId="2"/>
  </si>
  <si>
    <t>メソッド</t>
    <phoneticPr fontId="2"/>
  </si>
  <si>
    <t>グループ名</t>
    <phoneticPr fontId="2"/>
  </si>
  <si>
    <t>平均件数数</t>
    <rPh sb="0" eb="2">
      <t>ヘイキン</t>
    </rPh>
    <rPh sb="2" eb="4">
      <t>ケンスウ</t>
    </rPh>
    <rPh sb="4" eb="5">
      <t>スウ</t>
    </rPh>
    <phoneticPr fontId="2"/>
  </si>
  <si>
    <t>アクセスログ</t>
    <phoneticPr fontId="6"/>
  </si>
  <si>
    <t>標準部分</t>
    <rPh sb="0" eb="2">
      <t>ヒョウジュン</t>
    </rPh>
    <rPh sb="2" eb="4">
      <t>ブブン</t>
    </rPh>
    <phoneticPr fontId="2"/>
  </si>
  <si>
    <t>基準値</t>
    <rPh sb="0" eb="3">
      <t>キジュンチ</t>
    </rPh>
    <phoneticPr fontId="2"/>
  </si>
  <si>
    <t>計算</t>
    <rPh sb="0" eb="2">
      <t>ケイサン</t>
    </rPh>
    <phoneticPr fontId="2"/>
  </si>
  <si>
    <t>アカウント名</t>
    <phoneticPr fontId="2"/>
  </si>
  <si>
    <t>係数</t>
    <rPh sb="0" eb="2">
      <t>ケイスウ</t>
    </rPh>
    <phoneticPr fontId="2"/>
  </si>
  <si>
    <t>テキストのみ/すべて</t>
    <phoneticPr fontId="2"/>
  </si>
  <si>
    <t>HTTPS OFF/ON</t>
    <phoneticPr fontId="2"/>
  </si>
  <si>
    <t>小計2（係数1）</t>
    <rPh sb="0" eb="2">
      <t>ショウケイ</t>
    </rPh>
    <rPh sb="4" eb="6">
      <t>ケイスウ</t>
    </rPh>
    <phoneticPr fontId="2"/>
  </si>
  <si>
    <t>ユーザ数①</t>
    <rPh sb="3" eb="4">
      <t>スウ</t>
    </rPh>
    <phoneticPr fontId="2"/>
  </si>
  <si>
    <t>平均件数②</t>
    <rPh sb="0" eb="2">
      <t>ヘイキン</t>
    </rPh>
    <rPh sb="2" eb="4">
      <t>ケンスウ</t>
    </rPh>
    <phoneticPr fontId="2"/>
  </si>
  <si>
    <t>平均バイト数③</t>
    <rPh sb="0" eb="2">
      <t>ヘイキン</t>
    </rPh>
    <rPh sb="5" eb="6">
      <t>スウ</t>
    </rPh>
    <phoneticPr fontId="2"/>
  </si>
  <si>
    <t>①×②×③(byte)</t>
    <phoneticPr fontId="2"/>
  </si>
  <si>
    <t>①×②×③(Mbyte)</t>
    <phoneticPr fontId="2"/>
  </si>
  <si>
    <t>①×②×③(Gbyte)</t>
    <phoneticPr fontId="2"/>
  </si>
  <si>
    <t>①×②×③(Kbyte)</t>
    <phoneticPr fontId="2"/>
  </si>
  <si>
    <t>3：標準</t>
    <rPh sb="2" eb="4">
      <t>ヒョウジュン</t>
    </rPh>
    <phoneticPr fontId="2"/>
  </si>
  <si>
    <t>ON</t>
    <phoneticPr fontId="2"/>
  </si>
  <si>
    <t>OFF</t>
    <phoneticPr fontId="2"/>
  </si>
  <si>
    <t>InterSafe Webfilter ログ保持希望期間</t>
    <rPh sb="22" eb="24">
      <t>ホジ</t>
    </rPh>
    <rPh sb="24" eb="26">
      <t>キボウ</t>
    </rPh>
    <rPh sb="26" eb="28">
      <t>キカン</t>
    </rPh>
    <phoneticPr fontId="2"/>
  </si>
  <si>
    <t>日数/月数</t>
    <rPh sb="0" eb="2">
      <t>ニッスウ</t>
    </rPh>
    <rPh sb="3" eb="5">
      <t>ツキスウ</t>
    </rPh>
    <phoneticPr fontId="2"/>
  </si>
  <si>
    <t>ケ月</t>
    <rPh sb="0" eb="2">
      <t>カゲツ</t>
    </rPh>
    <phoneticPr fontId="2"/>
  </si>
  <si>
    <t>日</t>
    <rPh sb="0" eb="1">
      <t>ニチ</t>
    </rPh>
    <phoneticPr fontId="2"/>
  </si>
  <si>
    <t>WF保持希望期間(月)</t>
    <rPh sb="2" eb="4">
      <t>ホジ</t>
    </rPh>
    <rPh sb="4" eb="6">
      <t>キボウ</t>
    </rPh>
    <rPh sb="6" eb="8">
      <t>キカン</t>
    </rPh>
    <rPh sb="9" eb="10">
      <t>ツキ</t>
    </rPh>
    <phoneticPr fontId="2"/>
  </si>
  <si>
    <t>LD保持希望日数(月)</t>
    <rPh sb="2" eb="4">
      <t>ホジ</t>
    </rPh>
    <rPh sb="4" eb="6">
      <t>キボウ</t>
    </rPh>
    <rPh sb="6" eb="8">
      <t>ニッスウ</t>
    </rPh>
    <rPh sb="9" eb="10">
      <t>ツキ</t>
    </rPh>
    <phoneticPr fontId="2"/>
  </si>
  <si>
    <t>最低必要HDD(GB)</t>
    <rPh sb="0" eb="2">
      <t>サイテイ</t>
    </rPh>
    <rPh sb="2" eb="4">
      <t>ヒツヨウ</t>
    </rPh>
    <phoneticPr fontId="2"/>
  </si>
  <si>
    <t>InterSafe LogDirector ログ蓄積希望期間</t>
    <rPh sb="24" eb="26">
      <t>チクセキ</t>
    </rPh>
    <rPh sb="26" eb="28">
      <t>キボウ</t>
    </rPh>
    <rPh sb="28" eb="30">
      <t>キカン</t>
    </rPh>
    <phoneticPr fontId="2"/>
  </si>
  <si>
    <t>注意事項 ：</t>
    <rPh sb="0" eb="2">
      <t>チュウイ</t>
    </rPh>
    <rPh sb="2" eb="4">
      <t>ジコウ</t>
    </rPh>
    <phoneticPr fontId="2"/>
  </si>
  <si>
    <t>　　・一般的な利用環境による推定値を用いた試算のため、実際のサイズとは異なる場合があります。</t>
    <rPh sb="3" eb="6">
      <t>イッパンテキ</t>
    </rPh>
    <rPh sb="7" eb="9">
      <t>リヨウ</t>
    </rPh>
    <rPh sb="9" eb="11">
      <t>カンキョウ</t>
    </rPh>
    <rPh sb="14" eb="17">
      <t>スイテイチ</t>
    </rPh>
    <rPh sb="18" eb="19">
      <t>モチ</t>
    </rPh>
    <rPh sb="21" eb="23">
      <t>シサン</t>
    </rPh>
    <rPh sb="27" eb="29">
      <t>ジッサイ</t>
    </rPh>
    <rPh sb="35" eb="36">
      <t>コト</t>
    </rPh>
    <rPh sb="38" eb="40">
      <t>バアイ</t>
    </rPh>
    <phoneticPr fontId="2"/>
  </si>
  <si>
    <t>　　・LogDirectorで必要なHDDの容量はレポート情報の蓄積やメンテナンス性を考慮し見積もりサイズの2倍となります。</t>
    <rPh sb="15" eb="17">
      <t>ヒツヨウ</t>
    </rPh>
    <rPh sb="22" eb="24">
      <t>ヨウリョウ</t>
    </rPh>
    <rPh sb="29" eb="31">
      <t>ジョウホウ</t>
    </rPh>
    <rPh sb="32" eb="34">
      <t>チクセキ</t>
    </rPh>
    <rPh sb="41" eb="42">
      <t>セイ</t>
    </rPh>
    <rPh sb="43" eb="45">
      <t>コウリョ</t>
    </rPh>
    <rPh sb="46" eb="48">
      <t>ミツ</t>
    </rPh>
    <rPh sb="55" eb="56">
      <t>バイ</t>
    </rPh>
    <phoneticPr fontId="2"/>
  </si>
  <si>
    <t>１： 学校などの特定時間に利用が限られる組織</t>
    <rPh sb="3" eb="5">
      <t>ガッコウ</t>
    </rPh>
    <rPh sb="8" eb="10">
      <t>トクテイ</t>
    </rPh>
    <rPh sb="10" eb="12">
      <t>ジカン</t>
    </rPh>
    <rPh sb="13" eb="15">
      <t>リヨウ</t>
    </rPh>
    <rPh sb="16" eb="17">
      <t>カギ</t>
    </rPh>
    <rPh sb="20" eb="22">
      <t>ソシキ</t>
    </rPh>
    <phoneticPr fontId="2"/>
  </si>
  <si>
    <t>３：標準的な組織</t>
    <rPh sb="2" eb="4">
      <t>ヒョウジュン</t>
    </rPh>
    <rPh sb="4" eb="5">
      <t>テキ</t>
    </rPh>
    <rPh sb="6" eb="8">
      <t>ソシキ</t>
    </rPh>
    <phoneticPr fontId="2"/>
  </si>
  <si>
    <t>５：IT企業など業務の多くでインターネット、WEBアプリケーションを利用する組織</t>
    <rPh sb="4" eb="6">
      <t>キギョウ</t>
    </rPh>
    <rPh sb="8" eb="10">
      <t>ギョウム</t>
    </rPh>
    <rPh sb="11" eb="12">
      <t>オオ</t>
    </rPh>
    <rPh sb="34" eb="36">
      <t>リヨウ</t>
    </rPh>
    <rPh sb="38" eb="40">
      <t>ソシキ</t>
    </rPh>
    <phoneticPr fontId="2"/>
  </si>
  <si>
    <t>2.詳細情報</t>
    <rPh sb="2" eb="4">
      <t>ショウサイ</t>
    </rPh>
    <rPh sb="4" eb="6">
      <t>ジョウホウ</t>
    </rPh>
    <phoneticPr fontId="2"/>
  </si>
  <si>
    <t>3.試算結果</t>
    <rPh sb="2" eb="4">
      <t>シサン</t>
    </rPh>
    <rPh sb="4" eb="6">
      <t>ケッカ</t>
    </rPh>
    <phoneticPr fontId="2"/>
  </si>
  <si>
    <t>見積りサイズ(KB)/日</t>
    <rPh sb="0" eb="2">
      <t>ミツモ</t>
    </rPh>
    <rPh sb="11" eb="12">
      <t>ニチ</t>
    </rPh>
    <phoneticPr fontId="2"/>
  </si>
  <si>
    <t>見積りサイズ(MB)/日</t>
    <rPh sb="0" eb="2">
      <t>ミツモ</t>
    </rPh>
    <rPh sb="11" eb="12">
      <t>ニチ</t>
    </rPh>
    <phoneticPr fontId="2"/>
  </si>
  <si>
    <t>見積りサイズ(GB)/日</t>
    <rPh sb="0" eb="2">
      <t>ミツモ</t>
    </rPh>
    <rPh sb="11" eb="12">
      <t>ニチ</t>
    </rPh>
    <phoneticPr fontId="2"/>
  </si>
  <si>
    <t>見積りサイズ(KB)/月</t>
    <rPh sb="0" eb="2">
      <t>ミツモ</t>
    </rPh>
    <rPh sb="11" eb="12">
      <t>ツキ</t>
    </rPh>
    <phoneticPr fontId="2"/>
  </si>
  <si>
    <t>見積りサイズ(MB)/月</t>
    <rPh sb="0" eb="2">
      <t>ミツモ</t>
    </rPh>
    <rPh sb="11" eb="12">
      <t>ツキ</t>
    </rPh>
    <phoneticPr fontId="2"/>
  </si>
  <si>
    <t>見積りサイズ(GB)/月</t>
    <rPh sb="0" eb="2">
      <t>ミツモ</t>
    </rPh>
    <rPh sb="11" eb="12">
      <t>ツキ</t>
    </rPh>
    <phoneticPr fontId="2"/>
  </si>
  <si>
    <t>登録カテゴリ</t>
    <rPh sb="0" eb="2">
      <t>トウロク</t>
    </rPh>
    <phoneticPr fontId="2"/>
  </si>
  <si>
    <t>リンク元サイト</t>
    <rPh sb="3" eb="4">
      <t>モト</t>
    </rPh>
    <phoneticPr fontId="2"/>
  </si>
  <si>
    <t>コンテンツタイプ</t>
    <phoneticPr fontId="2"/>
  </si>
  <si>
    <t>　　・基礎情報、詳細情報の順番で情報を入力し、試算結果を確認ください。</t>
    <rPh sb="3" eb="5">
      <t>キソ</t>
    </rPh>
    <rPh sb="5" eb="7">
      <t>ジョウホウ</t>
    </rPh>
    <rPh sb="8" eb="10">
      <t>ショウサイ</t>
    </rPh>
    <rPh sb="10" eb="12">
      <t>ジョウホウ</t>
    </rPh>
    <rPh sb="13" eb="15">
      <t>ジュンバン</t>
    </rPh>
    <rPh sb="16" eb="18">
      <t>ジョウホウ</t>
    </rPh>
    <rPh sb="19" eb="21">
      <t>ニュウリョク</t>
    </rPh>
    <rPh sb="23" eb="25">
      <t>シサン</t>
    </rPh>
    <rPh sb="25" eb="27">
      <t>ケッカ</t>
    </rPh>
    <rPh sb="28" eb="30">
      <t>カクニン</t>
    </rPh>
    <phoneticPr fontId="2"/>
  </si>
  <si>
    <t>ログサイズシミュレーション計算シート</t>
    <rPh sb="13" eb="15">
      <t>ケイサン</t>
    </rPh>
    <phoneticPr fontId="2"/>
  </si>
  <si>
    <t>HTTPSリクエスト比率</t>
    <rPh sb="10" eb="12">
      <t>ヒリツ</t>
    </rPh>
    <phoneticPr fontId="2"/>
  </si>
  <si>
    <t>ピーク時リクエスト比率</t>
    <rPh sb="3" eb="4">
      <t>ジ</t>
    </rPh>
    <rPh sb="9" eb="11">
      <t>ヒリツ</t>
    </rPh>
    <phoneticPr fontId="2"/>
  </si>
  <si>
    <t>サーバOS</t>
    <phoneticPr fontId="2"/>
  </si>
  <si>
    <t>Linux</t>
    <phoneticPr fontId="2"/>
  </si>
  <si>
    <t>%</t>
    <phoneticPr fontId="2"/>
  </si>
  <si>
    <t>パラメータ１</t>
    <phoneticPr fontId="2"/>
  </si>
  <si>
    <t>2.環境情報</t>
    <rPh sb="2" eb="4">
      <t>カンキョウ</t>
    </rPh>
    <rPh sb="4" eb="6">
      <t>ジョウホウ</t>
    </rPh>
    <phoneticPr fontId="2"/>
  </si>
  <si>
    <t>人</t>
    <rPh sb="0" eb="1">
      <t>ニン</t>
    </rPh>
    <phoneticPr fontId="2"/>
  </si>
  <si>
    <t>台必要です</t>
    <rPh sb="0" eb="1">
      <t>ダイ</t>
    </rPh>
    <rPh sb="1" eb="3">
      <t>ヒツヨウ</t>
    </rPh>
    <phoneticPr fontId="2"/>
  </si>
  <si>
    <t>ブラウザバージョン</t>
    <phoneticPr fontId="2"/>
  </si>
  <si>
    <t>WWWサーバIP</t>
    <phoneticPr fontId="2"/>
  </si>
  <si>
    <t>ファイルタイプ</t>
    <phoneticPr fontId="2"/>
  </si>
  <si>
    <t>コンテンツタイプ</t>
    <phoneticPr fontId="2"/>
  </si>
  <si>
    <t>※v8から</t>
    <phoneticPr fontId="2"/>
  </si>
  <si>
    <t>HTTPバージョン</t>
    <phoneticPr fontId="2"/>
  </si>
  <si>
    <t>※v6から</t>
    <phoneticPr fontId="2"/>
  </si>
  <si>
    <t>リクエストメソッド</t>
    <phoneticPr fontId="2"/>
  </si>
  <si>
    <t>する</t>
    <phoneticPr fontId="2"/>
  </si>
  <si>
    <t>しない</t>
    <phoneticPr fontId="2"/>
  </si>
  <si>
    <t>InterSafe
WebFilter</t>
    <phoneticPr fontId="2"/>
  </si>
  <si>
    <t>ON</t>
    <phoneticPr fontId="2"/>
  </si>
  <si>
    <t>OFF</t>
    <phoneticPr fontId="2"/>
  </si>
  <si>
    <t>InterSafe
LogDirector</t>
    <phoneticPr fontId="2"/>
  </si>
  <si>
    <t>　　・本試算はあくまで目安であり、安定動作を保証するものではありません。</t>
    <rPh sb="3" eb="4">
      <t>ホン</t>
    </rPh>
    <rPh sb="4" eb="6">
      <t>シサン</t>
    </rPh>
    <rPh sb="11" eb="13">
      <t>メヤス</t>
    </rPh>
    <rPh sb="17" eb="19">
      <t>アンテイ</t>
    </rPh>
    <rPh sb="19" eb="21">
      <t>ドウサ</t>
    </rPh>
    <rPh sb="22" eb="24">
      <t>ホショウ</t>
    </rPh>
    <phoneticPr fontId="2"/>
  </si>
  <si>
    <t>サーバは</t>
    <phoneticPr fontId="2"/>
  </si>
  <si>
    <t>サーバ台数</t>
    <rPh sb="3" eb="5">
      <t>ダイスウ</t>
    </rPh>
    <phoneticPr fontId="2"/>
  </si>
  <si>
    <t>HTTPSデコード</t>
    <phoneticPr fontId="2"/>
  </si>
  <si>
    <t>サーバ情報</t>
    <rPh sb="3" eb="5">
      <t>ジョウホウ</t>
    </rPh>
    <phoneticPr fontId="2"/>
  </si>
  <si>
    <t>　　・LogDirectorのログ蓄積期間は管理画面上は1ヶ月より指定できますが、当月および先月の2ヶ月分保存されるため、</t>
    <rPh sb="17" eb="21">
      <t>チクセキキカン</t>
    </rPh>
    <rPh sb="22" eb="27">
      <t>カンリガメンジョウ</t>
    </rPh>
    <rPh sb="30" eb="31">
      <t>ゲツ</t>
    </rPh>
    <rPh sb="33" eb="35">
      <t>シテイ</t>
    </rPh>
    <rPh sb="41" eb="43">
      <t>トウゲツ</t>
    </rPh>
    <rPh sb="46" eb="48">
      <t>センゲツ</t>
    </rPh>
    <rPh sb="51" eb="52">
      <t>ゲツ</t>
    </rPh>
    <rPh sb="52" eb="53">
      <t>ブン</t>
    </rPh>
    <rPh sb="53" eb="55">
      <t>ホゾン</t>
    </rPh>
    <phoneticPr fontId="2"/>
  </si>
  <si>
    <t>　　　ログ蓄積希望期間は2ヶ月からの選択となります。</t>
    <rPh sb="5" eb="7">
      <t>チクセキ</t>
    </rPh>
    <rPh sb="7" eb="9">
      <t>キボウ</t>
    </rPh>
    <rPh sb="9" eb="11">
      <t>キカン</t>
    </rPh>
    <rPh sb="14" eb="15">
      <t>ゲツ</t>
    </rPh>
    <rPh sb="18" eb="20">
      <t>センタク</t>
    </rPh>
    <phoneticPr fontId="2"/>
  </si>
  <si>
    <t>1：低い</t>
    <rPh sb="2" eb="3">
      <t>ヒク</t>
    </rPh>
    <phoneticPr fontId="2"/>
  </si>
  <si>
    <t>5：高い</t>
    <rPh sb="2" eb="3">
      <t>タカ</t>
    </rPh>
    <phoneticPr fontId="2"/>
  </si>
  <si>
    <t>　　・ICAP版（ICAPクライアント同居）の場合、PROXY版と同等以上のスペックのサーバをご用意ください。</t>
    <rPh sb="7" eb="8">
      <t>バン</t>
    </rPh>
    <rPh sb="19" eb="21">
      <t>ドウキョ</t>
    </rPh>
    <rPh sb="23" eb="25">
      <t>バアイ</t>
    </rPh>
    <rPh sb="31" eb="32">
      <t>バン</t>
    </rPh>
    <rPh sb="33" eb="35">
      <t>ドウトウ</t>
    </rPh>
    <rPh sb="35" eb="37">
      <t>イジョウ</t>
    </rPh>
    <rPh sb="48" eb="50">
      <t>ヨウイ</t>
    </rPh>
    <phoneticPr fontId="2"/>
  </si>
  <si>
    <t>セッション数</t>
    <rPh sb="5" eb="6">
      <t>スウ</t>
    </rPh>
    <phoneticPr fontId="2"/>
  </si>
  <si>
    <t>パラメータ2</t>
    <phoneticPr fontId="2"/>
  </si>
  <si>
    <t>固定値</t>
    <rPh sb="0" eb="3">
      <t>コテイチ</t>
    </rPh>
    <phoneticPr fontId="2"/>
  </si>
  <si>
    <t>CPUコア数</t>
    <rPh sb="5" eb="6">
      <t>スウ</t>
    </rPh>
    <phoneticPr fontId="2"/>
  </si>
  <si>
    <t>8コア</t>
    <phoneticPr fontId="2"/>
  </si>
  <si>
    <t>計算結果</t>
    <rPh sb="0" eb="2">
      <t>ケイサン</t>
    </rPh>
    <rPh sb="2" eb="4">
      <t>ケッカ</t>
    </rPh>
    <phoneticPr fontId="2"/>
  </si>
  <si>
    <t>秒間リクエスト数</t>
    <rPh sb="0" eb="2">
      <t>ビョウカン</t>
    </rPh>
    <rPh sb="7" eb="8">
      <t>スウ</t>
    </rPh>
    <phoneticPr fontId="2"/>
  </si>
  <si>
    <t>コア</t>
    <phoneticPr fontId="2"/>
  </si>
  <si>
    <t>Windows</t>
    <phoneticPr fontId="2"/>
  </si>
  <si>
    <t>HTTPS比率(%)</t>
    <rPh sb="5" eb="7">
      <t>ヒリツ</t>
    </rPh>
    <phoneticPr fontId="2"/>
  </si>
  <si>
    <t>HPS(デコOFF)</t>
    <phoneticPr fontId="2"/>
  </si>
  <si>
    <t>HPS(デコON)</t>
    <phoneticPr fontId="2"/>
  </si>
  <si>
    <t>HPS表(6コア)</t>
    <rPh sb="3" eb="4">
      <t>ヒョウ</t>
    </rPh>
    <phoneticPr fontId="2"/>
  </si>
  <si>
    <t>6コア</t>
    <phoneticPr fontId="2"/>
  </si>
  <si>
    <t>16コア</t>
    <phoneticPr fontId="2"/>
  </si>
  <si>
    <t>台数</t>
    <rPh sb="0" eb="2">
      <t>ダイスウ</t>
    </rPh>
    <phoneticPr fontId="2"/>
  </si>
  <si>
    <t>台数(デコOFF)</t>
    <rPh sb="0" eb="2">
      <t>ダイスウ</t>
    </rPh>
    <phoneticPr fontId="2"/>
  </si>
  <si>
    <t>台数(デコON)</t>
    <rPh sb="0" eb="2">
      <t>ダイスウ</t>
    </rPh>
    <phoneticPr fontId="2"/>
  </si>
  <si>
    <t>追加</t>
    <rPh sb="0" eb="2">
      <t>ツイカ</t>
    </rPh>
    <phoneticPr fontId="2"/>
  </si>
  <si>
    <t>12コア</t>
    <phoneticPr fontId="2"/>
  </si>
  <si>
    <t>　　・使用ブラウザはInternetExplorer11を想定しています。</t>
    <rPh sb="3" eb="5">
      <t>シヨウ</t>
    </rPh>
    <rPh sb="29" eb="31">
      <t>ソウテイ</t>
    </rPh>
    <phoneticPr fontId="2"/>
  </si>
  <si>
    <t>　　・基礎情報、環境情報の順番で情報を入力し、試算結果を確認ください。</t>
    <rPh sb="3" eb="5">
      <t>キソ</t>
    </rPh>
    <rPh sb="5" eb="7">
      <t>ジョウホウ</t>
    </rPh>
    <rPh sb="8" eb="10">
      <t>カンキョウ</t>
    </rPh>
    <rPh sb="10" eb="12">
      <t>ジョウホウ</t>
    </rPh>
    <rPh sb="13" eb="15">
      <t>ジュンバン</t>
    </rPh>
    <rPh sb="16" eb="18">
      <t>ジョウホウ</t>
    </rPh>
    <rPh sb="19" eb="21">
      <t>ニュウリョク</t>
    </rPh>
    <rPh sb="23" eb="25">
      <t>シサン</t>
    </rPh>
    <rPh sb="25" eb="27">
      <t>ケッカ</t>
    </rPh>
    <rPh sb="28" eb="30">
      <t>カクニン</t>
    </rPh>
    <phoneticPr fontId="2"/>
  </si>
  <si>
    <t>　　・メモリは16GB以上をご用意ください。</t>
    <rPh sb="11" eb="13">
      <t>イジョウ</t>
    </rPh>
    <rPh sb="15" eb="17">
      <t>ヨウイ</t>
    </rPh>
    <phoneticPr fontId="2"/>
  </si>
  <si>
    <t>　　・性能向上機能（amstune:extra）、最大ヒープサイズのチューニングを実行した環境を想定しています。</t>
    <rPh sb="25" eb="27">
      <t>サイダイ</t>
    </rPh>
    <phoneticPr fontId="2"/>
  </si>
  <si>
    <t>ON</t>
  </si>
  <si>
    <t>※一般的な企業では「60%」です。</t>
    <rPh sb="1" eb="4">
      <t>イッパンテキ</t>
    </rPh>
    <rPh sb="5" eb="7">
      <t>キギョウ</t>
    </rPh>
    <phoneticPr fontId="2"/>
  </si>
  <si>
    <t>※Xeon E5系を想定しています。</t>
    <rPh sb="8" eb="9">
      <t>ケイ</t>
    </rPh>
    <rPh sb="10" eb="12">
      <t>ソウテイ</t>
    </rPh>
    <phoneticPr fontId="2"/>
  </si>
  <si>
    <t>Linux</t>
    <phoneticPr fontId="2"/>
  </si>
  <si>
    <t>　　・当シミュレーションの対象バージョンはInterSafe WebFilter Ver 9（Proxy版）です。</t>
    <rPh sb="3" eb="4">
      <t>トウ</t>
    </rPh>
    <rPh sb="13" eb="15">
      <t>タイショウ</t>
    </rPh>
    <rPh sb="52" eb="53">
      <t>バン</t>
    </rPh>
    <phoneticPr fontId="2"/>
  </si>
  <si>
    <t>　　・当シミュレーションの対象バージョンはInterSafe WebFilter Ver 9です。</t>
    <rPh sb="3" eb="4">
      <t>トウ</t>
    </rPh>
    <rPh sb="13" eb="15">
      <t>タイショウ</t>
    </rPh>
    <phoneticPr fontId="2"/>
  </si>
  <si>
    <t>応答コード</t>
    <rPh sb="0" eb="2">
      <t>オウトウ</t>
    </rPh>
    <phoneticPr fontId="2"/>
  </si>
  <si>
    <t>送信データサイズ</t>
    <rPh sb="0" eb="2">
      <t>ソウシン</t>
    </rPh>
    <phoneticPr fontId="2"/>
  </si>
  <si>
    <t>受信データサイズ</t>
    <rPh sb="0" eb="2">
      <t>ジュシン</t>
    </rPh>
    <phoneticPr fontId="2"/>
  </si>
  <si>
    <t>※v9から</t>
    <phoneticPr fontId="2"/>
  </si>
  <si>
    <t>小計3（係数2）※②はこの値を使用</t>
    <rPh sb="0" eb="2">
      <t>ショウケイ</t>
    </rPh>
    <rPh sb="4" eb="6">
      <t>ケイスウ</t>
    </rPh>
    <rPh sb="13" eb="14">
      <t>アタイ</t>
    </rPh>
    <rPh sb="15" eb="17">
      <t>シヨウ</t>
    </rPh>
    <phoneticPr fontId="2"/>
  </si>
  <si>
    <t>小計※③はこの値を使用</t>
    <rPh sb="0" eb="2">
      <t>ショウケイ</t>
    </rPh>
    <rPh sb="7" eb="8">
      <t>アタイ</t>
    </rPh>
    <rPh sb="9" eb="11">
      <t>シヨウ</t>
    </rPh>
    <phoneticPr fontId="2"/>
  </si>
  <si>
    <t>v9で追加</t>
    <rPh sb="3" eb="5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</si>
</sst>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.00_ "/>
    <numFmt numFmtId="178" formatCode="0_ "/>
    <numFmt numFmtId="179" formatCode="0_);[Red]\(0\)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돋움"/>
      <family val="2"/>
      <charset val="129"/>
    </font>
    <font>
      <sz val="10"/>
      <name val="メイリオ"/>
      <family val="3"/>
      <charset val="128"/>
    </font>
    <font>
      <sz val="6"/>
      <name val="メイリオ"/>
      <family val="3"/>
      <charset val="128"/>
    </font>
    <font>
      <b/>
      <sz val="10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10"/>
      <name val="メイリオ"/>
      <family val="3"/>
      <charset val="128"/>
    </font>
    <font>
      <sz val="14"/>
      <name val="メイリオ"/>
      <family val="3"/>
      <charset val="128"/>
    </font>
    <font>
      <sz val="9"/>
      <name val="メイリオ"/>
      <family val="3"/>
      <charset val="128"/>
    </font>
    <font>
      <b/>
      <sz val="9"/>
      <name val="メイリオ"/>
      <family val="3"/>
      <charset val="128"/>
    </font>
    <font>
      <b/>
      <i/>
      <sz val="14"/>
      <color indexed="10"/>
      <name val="メイリオ"/>
      <family val="3"/>
      <charset val="128"/>
    </font>
    <font>
      <sz val="9"/>
      <name val="ＭＳ Ｐゴシック"/>
      <family val="3"/>
      <charset val="128"/>
      <scheme val="minor"/>
    </font>
    <font>
      <b/>
      <sz val="10"/>
      <color theme="0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color theme="0"/>
      <name val="メイリオ"/>
      <family val="3"/>
      <charset val="128"/>
    </font>
    <font>
      <sz val="11"/>
      <color rgb="FF000000"/>
      <name val="Arial"/>
      <family val="2"/>
    </font>
    <font>
      <b/>
      <sz val="11"/>
      <color theme="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0"/>
      </bottom>
      <diagonal/>
    </border>
    <border>
      <left style="thick">
        <color rgb="FFFF0000"/>
      </left>
      <right/>
      <top style="thin">
        <color indexed="8"/>
      </top>
      <bottom style="thin">
        <color indexed="0"/>
      </bottom>
      <diagonal/>
    </border>
    <border>
      <left style="thick">
        <color rgb="FFFF0000"/>
      </left>
      <right style="thick">
        <color rgb="FFFF0000"/>
      </right>
      <top style="thin">
        <color indexed="8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indexed="8"/>
      </top>
      <bottom style="thin">
        <color indexed="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indexed="0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5" fillId="0" borderId="0">
      <alignment vertical="center"/>
    </xf>
    <xf numFmtId="0" fontId="1" fillId="0" borderId="0">
      <alignment vertical="center"/>
    </xf>
    <xf numFmtId="0" fontId="4" fillId="0" borderId="0"/>
    <xf numFmtId="38" fontId="24" fillId="0" borderId="0" applyFont="0" applyFill="0" applyBorder="0" applyAlignment="0" applyProtection="0">
      <alignment vertical="center"/>
    </xf>
  </cellStyleXfs>
  <cellXfs count="224">
    <xf numFmtId="0" fontId="0" fillId="0" borderId="0" xfId="0"/>
    <xf numFmtId="0" fontId="1" fillId="0" borderId="0" xfId="3">
      <alignment vertical="center"/>
    </xf>
    <xf numFmtId="0" fontId="1" fillId="0" borderId="0" xfId="3" applyFont="1">
      <alignment vertical="center"/>
    </xf>
    <xf numFmtId="0" fontId="1" fillId="0" borderId="0" xfId="3" applyBorder="1">
      <alignment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8" fillId="0" borderId="0" xfId="3" applyFont="1">
      <alignment vertical="center"/>
    </xf>
    <xf numFmtId="0" fontId="5" fillId="0" borderId="0" xfId="3" applyFont="1">
      <alignment vertical="center"/>
    </xf>
    <xf numFmtId="0" fontId="5" fillId="0" borderId="1" xfId="3" applyFont="1" applyBorder="1">
      <alignment vertical="center"/>
    </xf>
    <xf numFmtId="0" fontId="5" fillId="0" borderId="13" xfId="3" applyFont="1" applyBorder="1">
      <alignment vertical="center"/>
    </xf>
    <xf numFmtId="0" fontId="5" fillId="0" borderId="35" xfId="3" applyFont="1" applyFill="1" applyBorder="1" applyProtection="1">
      <alignment vertical="center"/>
      <protection locked="0"/>
    </xf>
    <xf numFmtId="0" fontId="5" fillId="0" borderId="36" xfId="3" applyFont="1" applyFill="1" applyBorder="1" applyProtection="1">
      <alignment vertical="center"/>
      <protection locked="0"/>
    </xf>
    <xf numFmtId="0" fontId="5" fillId="0" borderId="36" xfId="3" applyFont="1" applyFill="1" applyBorder="1" applyAlignment="1" applyProtection="1">
      <alignment horizontal="center" vertical="center"/>
      <protection locked="0"/>
    </xf>
    <xf numFmtId="0" fontId="5" fillId="0" borderId="37" xfId="3" applyFont="1" applyFill="1" applyBorder="1" applyProtection="1">
      <alignment vertical="center"/>
      <protection locked="0"/>
    </xf>
    <xf numFmtId="0" fontId="5" fillId="0" borderId="0" xfId="3" applyFont="1" applyBorder="1">
      <alignment vertical="center"/>
    </xf>
    <xf numFmtId="0" fontId="8" fillId="0" borderId="0" xfId="3" applyFont="1" applyBorder="1">
      <alignment vertical="center"/>
    </xf>
    <xf numFmtId="0" fontId="11" fillId="0" borderId="0" xfId="3" applyFont="1">
      <alignment vertical="center"/>
    </xf>
    <xf numFmtId="0" fontId="11" fillId="0" borderId="0" xfId="3" applyFont="1" applyBorder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0" xfId="3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3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13" fillId="4" borderId="15" xfId="3" applyFont="1" applyFill="1" applyBorder="1" applyAlignment="1" applyProtection="1">
      <alignment horizontal="center" vertical="center" wrapText="1"/>
    </xf>
    <xf numFmtId="0" fontId="13" fillId="4" borderId="16" xfId="3" applyFont="1" applyFill="1" applyBorder="1" applyAlignment="1" applyProtection="1">
      <alignment horizontal="center" vertical="center" wrapText="1"/>
    </xf>
    <xf numFmtId="0" fontId="13" fillId="4" borderId="17" xfId="3" applyFont="1" applyFill="1" applyBorder="1" applyAlignment="1" applyProtection="1">
      <alignment horizontal="center" vertical="center" wrapText="1"/>
    </xf>
    <xf numFmtId="0" fontId="8" fillId="0" borderId="18" xfId="3" applyFont="1" applyBorder="1" applyAlignment="1" applyProtection="1">
      <alignment vertical="center"/>
    </xf>
    <xf numFmtId="0" fontId="8" fillId="0" borderId="19" xfId="3" applyFont="1" applyBorder="1" applyAlignment="1" applyProtection="1">
      <alignment vertical="center"/>
    </xf>
    <xf numFmtId="0" fontId="8" fillId="0" borderId="20" xfId="3" applyFont="1" applyBorder="1" applyAlignment="1" applyProtection="1">
      <alignment vertical="center"/>
    </xf>
    <xf numFmtId="0" fontId="17" fillId="5" borderId="21" xfId="3" applyFont="1" applyFill="1" applyBorder="1" applyAlignment="1" applyProtection="1">
      <alignment horizontal="center" vertical="center" wrapText="1"/>
    </xf>
    <xf numFmtId="0" fontId="17" fillId="5" borderId="16" xfId="3" applyFont="1" applyFill="1" applyBorder="1" applyAlignment="1" applyProtection="1">
      <alignment horizontal="center" vertical="center" wrapText="1"/>
    </xf>
    <xf numFmtId="0" fontId="17" fillId="5" borderId="22" xfId="3" applyFont="1" applyFill="1" applyBorder="1" applyAlignment="1" applyProtection="1">
      <alignment horizontal="center" vertical="center" wrapText="1"/>
    </xf>
    <xf numFmtId="38" fontId="17" fillId="5" borderId="21" xfId="1" applyFont="1" applyFill="1" applyBorder="1" applyAlignment="1" applyProtection="1">
      <alignment horizontal="center" vertical="center" wrapText="1"/>
    </xf>
    <xf numFmtId="38" fontId="17" fillId="5" borderId="16" xfId="1" applyFont="1" applyFill="1" applyBorder="1" applyAlignment="1" applyProtection="1">
      <alignment horizontal="center" vertical="center" wrapText="1"/>
    </xf>
    <xf numFmtId="38" fontId="17" fillId="5" borderId="22" xfId="1" applyFont="1" applyFill="1" applyBorder="1" applyAlignment="1" applyProtection="1">
      <alignment horizontal="center" vertical="center" wrapText="1"/>
    </xf>
    <xf numFmtId="0" fontId="8" fillId="0" borderId="0" xfId="3" applyFont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0" fontId="11" fillId="0" borderId="0" xfId="3" applyFont="1" applyAlignment="1">
      <alignment horizontal="left" vertical="center"/>
    </xf>
    <xf numFmtId="38" fontId="18" fillId="6" borderId="21" xfId="1" applyFont="1" applyFill="1" applyBorder="1" applyAlignment="1" applyProtection="1">
      <alignment horizontal="center" vertical="center" wrapText="1"/>
    </xf>
    <xf numFmtId="38" fontId="18" fillId="6" borderId="16" xfId="1" applyFont="1" applyFill="1" applyBorder="1" applyAlignment="1" applyProtection="1">
      <alignment horizontal="center" vertical="center" wrapText="1"/>
    </xf>
    <xf numFmtId="38" fontId="18" fillId="6" borderId="22" xfId="1" applyFont="1" applyFill="1" applyBorder="1" applyAlignment="1" applyProtection="1">
      <alignment horizontal="center" vertical="center" wrapText="1"/>
    </xf>
    <xf numFmtId="0" fontId="5" fillId="0" borderId="44" xfId="3" applyFont="1" applyFill="1" applyBorder="1" applyProtection="1">
      <alignment vertical="center"/>
      <protection locked="0"/>
    </xf>
    <xf numFmtId="38" fontId="14" fillId="0" borderId="23" xfId="1" applyNumberFormat="1" applyFont="1" applyFill="1" applyBorder="1" applyAlignment="1" applyProtection="1">
      <alignment vertical="center"/>
    </xf>
    <xf numFmtId="38" fontId="14" fillId="0" borderId="19" xfId="1" applyNumberFormat="1" applyFont="1" applyFill="1" applyBorder="1" applyAlignment="1" applyProtection="1">
      <alignment vertical="center"/>
    </xf>
    <xf numFmtId="40" fontId="14" fillId="0" borderId="24" xfId="1" applyNumberFormat="1" applyFont="1" applyFill="1" applyBorder="1" applyAlignment="1" applyProtection="1">
      <alignment vertical="center"/>
    </xf>
    <xf numFmtId="38" fontId="14" fillId="0" borderId="23" xfId="1" applyFont="1" applyFill="1" applyBorder="1" applyAlignment="1" applyProtection="1">
      <alignment vertical="center"/>
    </xf>
    <xf numFmtId="38" fontId="14" fillId="0" borderId="24" xfId="1" applyNumberFormat="1" applyFont="1" applyFill="1" applyBorder="1" applyAlignment="1" applyProtection="1">
      <alignment vertical="center"/>
    </xf>
    <xf numFmtId="0" fontId="8" fillId="7" borderId="8" xfId="3" applyFont="1" applyFill="1" applyBorder="1">
      <alignment vertical="center"/>
    </xf>
    <xf numFmtId="0" fontId="10" fillId="7" borderId="0" xfId="3" applyFont="1" applyFill="1" applyBorder="1">
      <alignment vertical="center"/>
    </xf>
    <xf numFmtId="0" fontId="5" fillId="7" borderId="0" xfId="3" applyFont="1" applyFill="1" applyBorder="1">
      <alignment vertical="center"/>
    </xf>
    <xf numFmtId="0" fontId="5" fillId="7" borderId="0" xfId="3" applyFont="1" applyFill="1" applyBorder="1" applyAlignment="1">
      <alignment horizontal="right" vertical="center"/>
    </xf>
    <xf numFmtId="0" fontId="8" fillId="7" borderId="0" xfId="3" applyFont="1" applyFill="1" applyBorder="1">
      <alignment vertical="center"/>
    </xf>
    <xf numFmtId="0" fontId="1" fillId="7" borderId="0" xfId="3" applyFill="1" applyBorder="1">
      <alignment vertical="center"/>
    </xf>
    <xf numFmtId="0" fontId="5" fillId="7" borderId="12" xfId="3" applyFont="1" applyFill="1" applyBorder="1" applyAlignment="1">
      <alignment horizontal="left" vertical="center"/>
    </xf>
    <xf numFmtId="0" fontId="5" fillId="7" borderId="0" xfId="3" applyFont="1" applyFill="1" applyBorder="1" applyProtection="1">
      <alignment vertical="center"/>
      <protection locked="0"/>
    </xf>
    <xf numFmtId="0" fontId="5" fillId="7" borderId="0" xfId="3" applyFont="1" applyFill="1" applyBorder="1" applyAlignment="1">
      <alignment horizontal="left" vertical="center"/>
    </xf>
    <xf numFmtId="0" fontId="5" fillId="7" borderId="0" xfId="3" applyFont="1" applyFill="1" applyBorder="1" applyAlignment="1">
      <alignment vertical="center"/>
    </xf>
    <xf numFmtId="0" fontId="5" fillId="7" borderId="0" xfId="0" applyFont="1" applyFill="1" applyBorder="1" applyAlignment="1">
      <alignment vertical="center"/>
    </xf>
    <xf numFmtId="0" fontId="7" fillId="7" borderId="0" xfId="3" applyFont="1" applyFill="1" applyBorder="1">
      <alignment vertical="center"/>
    </xf>
    <xf numFmtId="0" fontId="11" fillId="7" borderId="0" xfId="3" applyFont="1" applyFill="1" applyBorder="1" applyAlignment="1">
      <alignment horizontal="right" vertical="center"/>
    </xf>
    <xf numFmtId="0" fontId="11" fillId="7" borderId="0" xfId="3" applyFont="1" applyFill="1" applyBorder="1">
      <alignment vertical="center"/>
    </xf>
    <xf numFmtId="0" fontId="8" fillId="7" borderId="0" xfId="3" applyFont="1" applyFill="1" applyBorder="1" applyAlignment="1" applyProtection="1">
      <alignment vertical="center"/>
    </xf>
    <xf numFmtId="0" fontId="1" fillId="2" borderId="10" xfId="3" applyFill="1" applyBorder="1">
      <alignment vertical="center"/>
    </xf>
    <xf numFmtId="0" fontId="1" fillId="2" borderId="8" xfId="3" applyFill="1" applyBorder="1">
      <alignment vertical="center"/>
    </xf>
    <xf numFmtId="0" fontId="8" fillId="2" borderId="8" xfId="3" applyFont="1" applyFill="1" applyBorder="1">
      <alignment vertical="center"/>
    </xf>
    <xf numFmtId="0" fontId="11" fillId="2" borderId="8" xfId="3" applyFont="1" applyFill="1" applyBorder="1">
      <alignment vertical="center"/>
    </xf>
    <xf numFmtId="0" fontId="8" fillId="2" borderId="9" xfId="3" applyFont="1" applyFill="1" applyBorder="1">
      <alignment vertical="center"/>
    </xf>
    <xf numFmtId="0" fontId="8" fillId="2" borderId="0" xfId="3" applyFont="1" applyFill="1" applyBorder="1">
      <alignment vertical="center"/>
    </xf>
    <xf numFmtId="0" fontId="12" fillId="2" borderId="0" xfId="3" applyFont="1" applyFill="1" applyBorder="1" applyAlignment="1">
      <alignment horizontal="left" vertical="center"/>
    </xf>
    <xf numFmtId="0" fontId="5" fillId="2" borderId="0" xfId="3" applyFont="1" applyFill="1" applyBorder="1">
      <alignment vertical="center"/>
    </xf>
    <xf numFmtId="0" fontId="8" fillId="2" borderId="4" xfId="3" applyFont="1" applyFill="1" applyBorder="1">
      <alignment vertical="center"/>
    </xf>
    <xf numFmtId="0" fontId="8" fillId="2" borderId="6" xfId="3" applyFont="1" applyFill="1" applyBorder="1">
      <alignment vertical="center"/>
    </xf>
    <xf numFmtId="0" fontId="8" fillId="2" borderId="5" xfId="3" applyFont="1" applyFill="1" applyBorder="1">
      <alignment vertical="center"/>
    </xf>
    <xf numFmtId="0" fontId="1" fillId="2" borderId="3" xfId="3" applyFill="1" applyBorder="1">
      <alignment vertical="center"/>
    </xf>
    <xf numFmtId="0" fontId="1" fillId="2" borderId="4" xfId="3" applyFill="1" applyBorder="1">
      <alignment vertical="center"/>
    </xf>
    <xf numFmtId="0" fontId="5" fillId="2" borderId="4" xfId="0" applyFont="1" applyFill="1" applyBorder="1" applyAlignment="1">
      <alignment vertical="center"/>
    </xf>
    <xf numFmtId="0" fontId="11" fillId="2" borderId="4" xfId="3" applyFont="1" applyFill="1" applyBorder="1">
      <alignment vertical="center"/>
    </xf>
    <xf numFmtId="0" fontId="9" fillId="2" borderId="0" xfId="3" applyFont="1" applyFill="1" applyBorder="1">
      <alignment vertical="center"/>
    </xf>
    <xf numFmtId="0" fontId="11" fillId="2" borderId="0" xfId="3" applyFont="1" applyFill="1" applyBorder="1">
      <alignment vertical="center"/>
    </xf>
    <xf numFmtId="0" fontId="5" fillId="2" borderId="45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2" fillId="2" borderId="45" xfId="3" applyFont="1" applyFill="1" applyBorder="1" applyAlignment="1">
      <alignment vertical="center"/>
    </xf>
    <xf numFmtId="0" fontId="12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horizontal="center" vertical="center"/>
    </xf>
    <xf numFmtId="0" fontId="8" fillId="2" borderId="0" xfId="3" applyFont="1" applyFill="1" applyBorder="1" applyAlignment="1" applyProtection="1">
      <alignment horizontal="center" vertical="center"/>
      <protection locked="0"/>
    </xf>
    <xf numFmtId="0" fontId="12" fillId="2" borderId="0" xfId="3" applyFont="1" applyFill="1" applyBorder="1" applyAlignment="1">
      <alignment horizontal="left" vertical="center" indent="2"/>
    </xf>
    <xf numFmtId="20" fontId="12" fillId="2" borderId="0" xfId="3" applyNumberFormat="1" applyFont="1" applyFill="1" applyBorder="1" applyAlignment="1">
      <alignment horizontal="left" vertical="center" indent="2"/>
    </xf>
    <xf numFmtId="0" fontId="9" fillId="2" borderId="0" xfId="3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2" xfId="3" applyFont="1" applyFill="1" applyBorder="1">
      <alignment vertical="center"/>
    </xf>
    <xf numFmtId="0" fontId="1" fillId="2" borderId="2" xfId="3" applyFill="1" applyBorder="1">
      <alignment vertical="center"/>
    </xf>
    <xf numFmtId="0" fontId="1" fillId="2" borderId="2" xfId="3" applyFont="1" applyFill="1" applyBorder="1" applyAlignment="1">
      <alignment horizontal="right" vertical="center"/>
    </xf>
    <xf numFmtId="0" fontId="3" fillId="2" borderId="0" xfId="3" applyFont="1" applyFill="1" applyBorder="1">
      <alignment vertical="center"/>
    </xf>
    <xf numFmtId="0" fontId="1" fillId="2" borderId="0" xfId="3" applyFill="1" applyBorder="1">
      <alignment vertical="center"/>
    </xf>
    <xf numFmtId="0" fontId="1" fillId="2" borderId="0" xfId="3" applyFont="1" applyFill="1" applyBorder="1" applyAlignment="1">
      <alignment horizontal="right" vertical="center"/>
    </xf>
    <xf numFmtId="0" fontId="8" fillId="2" borderId="0" xfId="3" applyFont="1" applyFill="1" applyBorder="1" applyAlignment="1">
      <alignment horizontal="right" vertical="center"/>
    </xf>
    <xf numFmtId="0" fontId="10" fillId="2" borderId="0" xfId="3" applyFont="1" applyFill="1" applyBorder="1">
      <alignment vertical="center"/>
    </xf>
    <xf numFmtId="0" fontId="5" fillId="2" borderId="0" xfId="3" applyFont="1" applyFill="1" applyBorder="1" applyAlignment="1">
      <alignment horizontal="right" vertical="center"/>
    </xf>
    <xf numFmtId="0" fontId="8" fillId="7" borderId="10" xfId="3" applyFont="1" applyFill="1" applyBorder="1">
      <alignment vertical="center"/>
    </xf>
    <xf numFmtId="0" fontId="9" fillId="7" borderId="2" xfId="3" applyFont="1" applyFill="1" applyBorder="1">
      <alignment vertical="center"/>
    </xf>
    <xf numFmtId="0" fontId="8" fillId="7" borderId="2" xfId="3" applyFont="1" applyFill="1" applyBorder="1">
      <alignment vertical="center"/>
    </xf>
    <xf numFmtId="0" fontId="8" fillId="7" borderId="2" xfId="3" applyFont="1" applyFill="1" applyBorder="1" applyAlignment="1">
      <alignment horizontal="right" vertical="center"/>
    </xf>
    <xf numFmtId="0" fontId="8" fillId="7" borderId="3" xfId="3" applyFont="1" applyFill="1" applyBorder="1">
      <alignment vertical="center"/>
    </xf>
    <xf numFmtId="0" fontId="9" fillId="7" borderId="0" xfId="3" applyFont="1" applyFill="1" applyBorder="1">
      <alignment vertical="center"/>
    </xf>
    <xf numFmtId="0" fontId="8" fillId="7" borderId="0" xfId="3" applyFont="1" applyFill="1" applyBorder="1" applyAlignment="1">
      <alignment horizontal="right" vertical="center"/>
    </xf>
    <xf numFmtId="0" fontId="8" fillId="7" borderId="4" xfId="3" applyFont="1" applyFill="1" applyBorder="1">
      <alignment vertical="center"/>
    </xf>
    <xf numFmtId="0" fontId="5" fillId="7" borderId="8" xfId="3" applyFont="1" applyFill="1" applyBorder="1">
      <alignment vertical="center"/>
    </xf>
    <xf numFmtId="0" fontId="5" fillId="7" borderId="4" xfId="3" applyFont="1" applyFill="1" applyBorder="1">
      <alignment vertical="center"/>
    </xf>
    <xf numFmtId="0" fontId="8" fillId="7" borderId="9" xfId="3" applyFont="1" applyFill="1" applyBorder="1">
      <alignment vertical="center"/>
    </xf>
    <xf numFmtId="0" fontId="8" fillId="7" borderId="6" xfId="3" applyFont="1" applyFill="1" applyBorder="1">
      <alignment vertical="center"/>
    </xf>
    <xf numFmtId="0" fontId="8" fillId="7" borderId="5" xfId="3" applyFont="1" applyFill="1" applyBorder="1">
      <alignment vertical="center"/>
    </xf>
    <xf numFmtId="0" fontId="9" fillId="8" borderId="25" xfId="3" applyFont="1" applyFill="1" applyBorder="1" applyAlignment="1" applyProtection="1">
      <alignment horizontal="center" vertical="center" wrapText="1"/>
    </xf>
    <xf numFmtId="0" fontId="5" fillId="2" borderId="8" xfId="3" applyFont="1" applyFill="1" applyBorder="1">
      <alignment vertical="center"/>
    </xf>
    <xf numFmtId="0" fontId="5" fillId="2" borderId="4" xfId="3" applyFont="1" applyFill="1" applyBorder="1">
      <alignment vertical="center"/>
    </xf>
    <xf numFmtId="0" fontId="16" fillId="9" borderId="7" xfId="3" applyFont="1" applyFill="1" applyBorder="1" applyAlignment="1">
      <alignment horizontal="center" vertical="center"/>
    </xf>
    <xf numFmtId="0" fontId="5" fillId="0" borderId="38" xfId="3" applyFont="1" applyFill="1" applyBorder="1" applyProtection="1">
      <alignment vertical="center"/>
      <protection locked="0"/>
    </xf>
    <xf numFmtId="0" fontId="16" fillId="3" borderId="13" xfId="3" applyFont="1" applyFill="1" applyBorder="1" applyAlignment="1">
      <alignment horizontal="center" vertical="center"/>
    </xf>
    <xf numFmtId="0" fontId="16" fillId="9" borderId="26" xfId="3" applyFont="1" applyFill="1" applyBorder="1" applyAlignment="1">
      <alignment horizontal="center" vertical="center"/>
    </xf>
    <xf numFmtId="0" fontId="16" fillId="3" borderId="46" xfId="3" applyFont="1" applyFill="1" applyBorder="1" applyAlignment="1">
      <alignment horizontal="center" vertical="center"/>
    </xf>
    <xf numFmtId="38" fontId="19" fillId="0" borderId="28" xfId="1" applyFont="1" applyBorder="1" applyAlignment="1">
      <alignment vertical="center"/>
    </xf>
    <xf numFmtId="38" fontId="5" fillId="0" borderId="37" xfId="1" applyFont="1" applyFill="1" applyBorder="1" applyAlignment="1" applyProtection="1">
      <alignment vertical="center"/>
      <protection locked="0"/>
    </xf>
    <xf numFmtId="0" fontId="12" fillId="2" borderId="4" xfId="3" applyFont="1" applyFill="1" applyBorder="1">
      <alignment vertical="center"/>
    </xf>
    <xf numFmtId="0" fontId="12" fillId="2" borderId="0" xfId="3" applyFont="1" applyFill="1" applyBorder="1">
      <alignment vertical="center"/>
    </xf>
    <xf numFmtId="0" fontId="5" fillId="0" borderId="35" xfId="3" applyFont="1" applyFill="1" applyBorder="1" applyAlignment="1" applyProtection="1">
      <alignment horizontal="right" vertical="center"/>
      <protection locked="0"/>
    </xf>
    <xf numFmtId="0" fontId="8" fillId="0" borderId="0" xfId="3" applyFont="1" applyProtection="1">
      <alignment vertical="center"/>
      <protection hidden="1"/>
    </xf>
    <xf numFmtId="178" fontId="8" fillId="0" borderId="0" xfId="3" applyNumberFormat="1" applyFont="1" applyProtection="1">
      <alignment vertical="center"/>
      <protection hidden="1"/>
    </xf>
    <xf numFmtId="0" fontId="5" fillId="0" borderId="0" xfId="3" applyFont="1" applyProtection="1">
      <alignment vertical="center"/>
      <protection hidden="1"/>
    </xf>
    <xf numFmtId="178" fontId="5" fillId="0" borderId="0" xfId="3" applyNumberFormat="1" applyFont="1" applyProtection="1">
      <alignment vertical="center"/>
      <protection hidden="1"/>
    </xf>
    <xf numFmtId="0" fontId="8" fillId="0" borderId="1" xfId="3" applyFont="1" applyBorder="1" applyProtection="1">
      <alignment vertical="center"/>
      <protection hidden="1"/>
    </xf>
    <xf numFmtId="0" fontId="12" fillId="0" borderId="1" xfId="3" applyFont="1" applyBorder="1" applyProtection="1">
      <alignment vertical="center"/>
      <protection hidden="1"/>
    </xf>
    <xf numFmtId="179" fontId="8" fillId="0" borderId="1" xfId="3" applyNumberFormat="1" applyFont="1" applyBorder="1" applyProtection="1">
      <alignment vertical="center"/>
      <protection hidden="1"/>
    </xf>
    <xf numFmtId="178" fontId="8" fillId="0" borderId="1" xfId="3" applyNumberFormat="1" applyFont="1" applyBorder="1" applyProtection="1">
      <alignment vertical="center"/>
      <protection hidden="1"/>
    </xf>
    <xf numFmtId="0" fontId="5" fillId="0" borderId="1" xfId="3" applyFont="1" applyBorder="1" applyProtection="1">
      <alignment vertical="center"/>
      <protection hidden="1"/>
    </xf>
    <xf numFmtId="0" fontId="5" fillId="0" borderId="1" xfId="3" applyFont="1" applyBorder="1" applyAlignment="1" applyProtection="1">
      <alignment horizontal="center" vertical="center"/>
      <protection hidden="1"/>
    </xf>
    <xf numFmtId="0" fontId="5" fillId="0" borderId="0" xfId="3" applyFont="1" applyBorder="1" applyProtection="1">
      <alignment vertical="center"/>
      <protection hidden="1"/>
    </xf>
    <xf numFmtId="0" fontId="5" fillId="0" borderId="14" xfId="3" applyFont="1" applyBorder="1" applyProtection="1">
      <alignment vertical="center"/>
      <protection hidden="1"/>
    </xf>
    <xf numFmtId="3" fontId="5" fillId="0" borderId="0" xfId="3" applyNumberFormat="1" applyFont="1" applyProtection="1">
      <alignment vertical="center"/>
      <protection hidden="1"/>
    </xf>
    <xf numFmtId="0" fontId="15" fillId="0" borderId="53" xfId="0" applyFont="1" applyBorder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54" xfId="0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15" fillId="2" borderId="30" xfId="0" applyFont="1" applyFill="1" applyBorder="1" applyAlignment="1">
      <alignment horizontal="left" vertical="center"/>
    </xf>
    <xf numFmtId="0" fontId="15" fillId="2" borderId="55" xfId="0" applyFont="1" applyFill="1" applyBorder="1" applyAlignment="1">
      <alignment horizontal="left" vertical="center"/>
    </xf>
    <xf numFmtId="0" fontId="15" fillId="0" borderId="32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56" xfId="0" applyFont="1" applyBorder="1" applyAlignment="1">
      <alignment vertical="center"/>
    </xf>
    <xf numFmtId="0" fontId="15" fillId="0" borderId="57" xfId="0" applyFont="1" applyBorder="1" applyAlignment="1">
      <alignment vertical="center"/>
    </xf>
    <xf numFmtId="0" fontId="15" fillId="0" borderId="58" xfId="0" applyFont="1" applyBorder="1" applyAlignment="1">
      <alignment vertical="center"/>
    </xf>
    <xf numFmtId="0" fontId="15" fillId="0" borderId="59" xfId="0" applyFont="1" applyBorder="1" applyAlignment="1">
      <alignment vertical="center"/>
    </xf>
    <xf numFmtId="0" fontId="15" fillId="0" borderId="60" xfId="0" applyFont="1" applyBorder="1" applyAlignment="1">
      <alignment vertical="center"/>
    </xf>
    <xf numFmtId="0" fontId="15" fillId="0" borderId="61" xfId="0" applyFont="1" applyBorder="1" applyAlignment="1">
      <alignment vertical="center"/>
    </xf>
    <xf numFmtId="0" fontId="15" fillId="0" borderId="1" xfId="0" applyFont="1" applyBorder="1"/>
    <xf numFmtId="38" fontId="15" fillId="0" borderId="1" xfId="1" applyFont="1" applyBorder="1" applyAlignment="1">
      <alignment vertical="center"/>
    </xf>
    <xf numFmtId="38" fontId="15" fillId="0" borderId="1" xfId="1" applyNumberFormat="1" applyFont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177" fontId="15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center" vertical="center"/>
      <protection locked="0"/>
    </xf>
    <xf numFmtId="0" fontId="5" fillId="0" borderId="66" xfId="0" applyFont="1" applyBorder="1" applyAlignment="1" applyProtection="1">
      <alignment horizontal="center" vertical="center"/>
      <protection locked="0"/>
    </xf>
    <xf numFmtId="0" fontId="8" fillId="0" borderId="13" xfId="3" applyFont="1" applyBorder="1" applyAlignment="1" applyProtection="1">
      <alignment horizontal="center" vertical="distributed"/>
      <protection hidden="1"/>
    </xf>
    <xf numFmtId="0" fontId="8" fillId="0" borderId="27" xfId="3" applyFont="1" applyBorder="1" applyAlignment="1" applyProtection="1">
      <alignment horizontal="center" vertical="distributed"/>
      <protection hidden="1"/>
    </xf>
    <xf numFmtId="0" fontId="16" fillId="9" borderId="11" xfId="3" applyFont="1" applyFill="1" applyBorder="1" applyAlignment="1">
      <alignment horizontal="center" vertical="center"/>
    </xf>
    <xf numFmtId="0" fontId="16" fillId="9" borderId="12" xfId="3" applyFont="1" applyFill="1" applyBorder="1" applyAlignment="1">
      <alignment horizontal="center" vertical="center"/>
    </xf>
    <xf numFmtId="0" fontId="16" fillId="9" borderId="29" xfId="3" applyFont="1" applyFill="1" applyBorder="1" applyAlignment="1">
      <alignment horizontal="center" vertical="center"/>
    </xf>
    <xf numFmtId="0" fontId="16" fillId="9" borderId="30" xfId="3" applyFont="1" applyFill="1" applyBorder="1" applyAlignment="1">
      <alignment horizontal="center" vertical="center"/>
    </xf>
    <xf numFmtId="0" fontId="16" fillId="9" borderId="0" xfId="3" applyFont="1" applyFill="1" applyBorder="1" applyAlignment="1">
      <alignment horizontal="center" vertical="center"/>
    </xf>
    <xf numFmtId="0" fontId="16" fillId="9" borderId="31" xfId="3" applyFont="1" applyFill="1" applyBorder="1" applyAlignment="1">
      <alignment horizontal="center" vertical="center"/>
    </xf>
    <xf numFmtId="0" fontId="5" fillId="0" borderId="13" xfId="3" applyFont="1" applyBorder="1" applyAlignment="1">
      <alignment horizontal="left" vertical="center"/>
    </xf>
    <xf numFmtId="0" fontId="5" fillId="0" borderId="32" xfId="3" applyFont="1" applyBorder="1" applyAlignment="1">
      <alignment horizontal="left" vertical="center"/>
    </xf>
    <xf numFmtId="0" fontId="5" fillId="0" borderId="11" xfId="3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3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11" xfId="3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1" fillId="6" borderId="34" xfId="3" applyFont="1" applyFill="1" applyBorder="1" applyAlignment="1">
      <alignment horizontal="center" vertical="center" wrapText="1"/>
    </xf>
    <xf numFmtId="0" fontId="21" fillId="6" borderId="28" xfId="3" applyFont="1" applyFill="1" applyBorder="1" applyAlignment="1">
      <alignment horizontal="center" vertical="center"/>
    </xf>
    <xf numFmtId="0" fontId="5" fillId="0" borderId="47" xfId="3" applyFont="1" applyBorder="1" applyAlignment="1" applyProtection="1">
      <alignment horizontal="center" vertical="center"/>
      <protection locked="0"/>
    </xf>
    <xf numFmtId="0" fontId="5" fillId="0" borderId="48" xfId="3" applyFont="1" applyBorder="1" applyAlignment="1" applyProtection="1">
      <alignment horizontal="center" vertical="center"/>
      <protection locked="0"/>
    </xf>
    <xf numFmtId="0" fontId="5" fillId="0" borderId="49" xfId="3" applyFont="1" applyBorder="1" applyAlignment="1" applyProtection="1">
      <alignment horizontal="center" vertical="center"/>
      <protection locked="0"/>
    </xf>
    <xf numFmtId="0" fontId="5" fillId="0" borderId="50" xfId="3" applyFont="1" applyBorder="1" applyAlignment="1" applyProtection="1">
      <alignment horizontal="center" vertical="center"/>
      <protection locked="0"/>
    </xf>
    <xf numFmtId="0" fontId="5" fillId="0" borderId="51" xfId="3" applyFont="1" applyBorder="1" applyAlignment="1" applyProtection="1">
      <alignment horizontal="center" vertical="center"/>
      <protection locked="0"/>
    </xf>
    <xf numFmtId="0" fontId="5" fillId="0" borderId="52" xfId="3" applyFont="1" applyBorder="1" applyAlignment="1" applyProtection="1">
      <alignment horizontal="center" vertical="center"/>
      <protection locked="0"/>
    </xf>
    <xf numFmtId="0" fontId="16" fillId="9" borderId="13" xfId="3" applyFont="1" applyFill="1" applyBorder="1" applyAlignment="1">
      <alignment horizontal="center" vertical="center"/>
    </xf>
    <xf numFmtId="0" fontId="16" fillId="9" borderId="27" xfId="0" applyFont="1" applyFill="1" applyBorder="1" applyAlignment="1">
      <alignment vertical="center"/>
    </xf>
    <xf numFmtId="0" fontId="20" fillId="5" borderId="33" xfId="3" applyFont="1" applyFill="1" applyBorder="1" applyAlignment="1">
      <alignment horizontal="center" vertical="center" wrapText="1"/>
    </xf>
    <xf numFmtId="0" fontId="20" fillId="5" borderId="34" xfId="3" applyFont="1" applyFill="1" applyBorder="1" applyAlignment="1">
      <alignment horizontal="center" vertical="center"/>
    </xf>
    <xf numFmtId="0" fontId="20" fillId="5" borderId="28" xfId="3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center" vertical="center"/>
    </xf>
    <xf numFmtId="0" fontId="15" fillId="7" borderId="53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10" borderId="13" xfId="0" applyFont="1" applyFill="1" applyBorder="1" applyAlignment="1">
      <alignment horizontal="left" vertical="center"/>
    </xf>
    <xf numFmtId="0" fontId="15" fillId="10" borderId="32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</cellXfs>
  <cellStyles count="6">
    <cellStyle name="桁区切り" xfId="1" builtinId="6"/>
    <cellStyle name="桁区切り 2" xfId="5"/>
    <cellStyle name="標準" xfId="0" builtinId="0"/>
    <cellStyle name="標準 2" xfId="2"/>
    <cellStyle name="標準_DSV2ログサイズ見積り" xfId="3"/>
    <cellStyle name="표준_Sustain(Log_Management)_jkkim_060210" xfId="4"/>
  </cellStyles>
  <dxfs count="1"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68579</xdr:rowOff>
    </xdr:from>
    <xdr:to>
      <xdr:col>4</xdr:col>
      <xdr:colOff>9529</xdr:colOff>
      <xdr:row>1</xdr:row>
      <xdr:rowOff>218789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47675" y="76199"/>
          <a:ext cx="4419600" cy="396000"/>
        </a:xfrm>
        <a:prstGeom prst="rect">
          <a:avLst/>
        </a:prstGeom>
        <a:solidFill>
          <a:schemeClr val="lt1"/>
        </a:solidFill>
        <a:ln w="158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200">
              <a:latin typeface="HGP創英角ｺﾞｼｯｸUB" pitchFamily="50" charset="-128"/>
              <a:ea typeface="HGP創英角ｺﾞｼｯｸUB" pitchFamily="50" charset="-128"/>
            </a:rPr>
            <a:t>ＩｎｔｅｒＳａｆｅ ＷｅｂＦｉｌｔｅｒ　サーバ数サイジングツール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4</xdr:col>
      <xdr:colOff>9529</xdr:colOff>
      <xdr:row>2</xdr:row>
      <xdr:rowOff>11499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4300" y="76200"/>
          <a:ext cx="5667375" cy="285750"/>
        </a:xfrm>
        <a:prstGeom prst="rect">
          <a:avLst/>
        </a:prstGeom>
        <a:solidFill>
          <a:schemeClr val="lt1"/>
        </a:solidFill>
        <a:ln w="158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200">
              <a:latin typeface="HGP創英角ｺﾞｼｯｸUB" pitchFamily="50" charset="-128"/>
              <a:ea typeface="HGP創英角ｺﾞｼｯｸUB" pitchFamily="50" charset="-128"/>
            </a:rPr>
            <a:t>ＩｎｔｅｒＳａｆｅ ＷｅｂＦｉｌｔｅｒ　ログサイズシミュレーションツール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C46"/>
  <sheetViews>
    <sheetView showGridLines="0" tabSelected="1" zoomScaleNormal="100" workbookViewId="0">
      <selection activeCell="D19" sqref="D19"/>
    </sheetView>
  </sheetViews>
  <sheetFormatPr defaultColWidth="9" defaultRowHeight="18.75"/>
  <cols>
    <col min="1" max="1" width="4.375" style="16" customWidth="1"/>
    <col min="2" max="2" width="18.375" style="16" customWidth="1"/>
    <col min="3" max="3" width="26" style="16" customWidth="1"/>
    <col min="4" max="4" width="14.375" style="16" bestFit="1" customWidth="1"/>
    <col min="5" max="5" width="4.125" style="16" customWidth="1"/>
    <col min="6" max="6" width="8.75" style="16" customWidth="1"/>
    <col min="7" max="7" width="20.125" style="16" customWidth="1"/>
    <col min="8" max="8" width="9" style="16" customWidth="1"/>
    <col min="9" max="9" width="15.875" style="140" hidden="1" customWidth="1"/>
    <col min="10" max="10" width="11.25" style="140" hidden="1" customWidth="1"/>
    <col min="11" max="11" width="11.75" style="140" hidden="1" customWidth="1"/>
    <col min="12" max="12" width="10.125" style="140" hidden="1" customWidth="1"/>
    <col min="13" max="13" width="10.375" style="142" hidden="1" customWidth="1"/>
    <col min="14" max="14" width="10.625" style="140" hidden="1" customWidth="1"/>
    <col min="15" max="15" width="10.125" style="140" hidden="1" customWidth="1"/>
    <col min="16" max="16" width="10.75" style="140" hidden="1" customWidth="1"/>
    <col min="17" max="17" width="9" style="140" hidden="1" customWidth="1"/>
    <col min="18" max="18" width="10.125" style="140" hidden="1" customWidth="1"/>
    <col min="19" max="19" width="10.25" style="140" hidden="1" customWidth="1"/>
    <col min="20" max="29" width="9" style="140" hidden="1" customWidth="1"/>
    <col min="30" max="43" width="9" style="16" customWidth="1"/>
    <col min="44" max="16384" width="9" style="16"/>
  </cols>
  <sheetData>
    <row r="1" spans="1:29" ht="14.25" customHeight="1">
      <c r="A1" s="114"/>
      <c r="B1" s="115"/>
      <c r="C1" s="116"/>
      <c r="D1" s="117"/>
      <c r="E1" s="116"/>
      <c r="F1" s="116"/>
      <c r="G1" s="118"/>
      <c r="J1" s="141">
        <f>J9-J5</f>
        <v>-13189</v>
      </c>
      <c r="K1" s="141">
        <f>K9-K5</f>
        <v>2458</v>
      </c>
    </row>
    <row r="2" spans="1:29" ht="14.25" customHeight="1">
      <c r="A2" s="63"/>
      <c r="B2" s="119"/>
      <c r="C2" s="67"/>
      <c r="D2" s="120"/>
      <c r="E2" s="67"/>
      <c r="F2" s="67"/>
      <c r="G2" s="121"/>
      <c r="I2" s="140" t="s">
        <v>129</v>
      </c>
      <c r="J2" s="141">
        <f>J13-J9</f>
        <v>-8045</v>
      </c>
      <c r="K2" s="141">
        <f>K13-K9</f>
        <v>4869</v>
      </c>
      <c r="M2" s="143"/>
    </row>
    <row r="3" spans="1:29" ht="14.25" customHeight="1">
      <c r="A3" s="63"/>
      <c r="B3" s="119"/>
      <c r="C3" s="67"/>
      <c r="D3" s="120"/>
      <c r="E3" s="67"/>
      <c r="F3" s="67"/>
      <c r="G3" s="121"/>
      <c r="I3" s="144" t="s">
        <v>126</v>
      </c>
      <c r="J3" s="145" t="s">
        <v>127</v>
      </c>
      <c r="K3" s="145" t="s">
        <v>128</v>
      </c>
    </row>
    <row r="4" spans="1:29" ht="14.25" customHeight="1">
      <c r="A4" s="63"/>
      <c r="B4" s="64" t="s">
        <v>5</v>
      </c>
      <c r="C4" s="65"/>
      <c r="D4" s="66"/>
      <c r="E4" s="65"/>
      <c r="F4" s="65"/>
      <c r="G4" s="121"/>
      <c r="H4" s="25"/>
      <c r="I4" s="144">
        <v>100</v>
      </c>
      <c r="J4" s="146">
        <f>-J$1/4+J5</f>
        <v>42109.25</v>
      </c>
      <c r="K4" s="146">
        <f>-K$1/4+K5</f>
        <v>4637.5</v>
      </c>
      <c r="M4" s="140"/>
    </row>
    <row r="5" spans="1:29" ht="14.25" customHeight="1">
      <c r="A5" s="63"/>
      <c r="B5" s="65" t="s">
        <v>138</v>
      </c>
      <c r="C5" s="65"/>
      <c r="D5" s="65"/>
      <c r="E5" s="65"/>
      <c r="F5" s="65"/>
      <c r="G5" s="121"/>
      <c r="H5" s="25"/>
      <c r="I5" s="144">
        <v>90</v>
      </c>
      <c r="J5" s="146">
        <v>38812</v>
      </c>
      <c r="K5" s="147">
        <v>5252</v>
      </c>
      <c r="M5" s="140"/>
    </row>
    <row r="6" spans="1:29" s="17" customFormat="1" ht="14.25" customHeight="1">
      <c r="A6" s="122"/>
      <c r="B6" s="65"/>
      <c r="C6" s="65"/>
      <c r="D6" s="65"/>
      <c r="E6" s="65"/>
      <c r="F6" s="65"/>
      <c r="G6" s="123"/>
      <c r="H6" s="24"/>
      <c r="I6" s="144">
        <v>80</v>
      </c>
      <c r="J6" s="146">
        <f>J$1/4+J5</f>
        <v>35514.75</v>
      </c>
      <c r="K6" s="146">
        <f>K$1/4+K5</f>
        <v>5866.5</v>
      </c>
      <c r="L6" s="142"/>
      <c r="M6" s="140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</row>
    <row r="7" spans="1:29" s="17" customFormat="1" ht="14.25" customHeight="1">
      <c r="A7" s="122"/>
      <c r="B7" s="64" t="s">
        <v>0</v>
      </c>
      <c r="C7" s="65"/>
      <c r="D7" s="65"/>
      <c r="E7" s="65"/>
      <c r="F7" s="65"/>
      <c r="G7" s="123"/>
      <c r="I7" s="144">
        <v>70</v>
      </c>
      <c r="J7" s="146">
        <f>J$1/4+J6</f>
        <v>32217.5</v>
      </c>
      <c r="K7" s="146">
        <f t="shared" ref="J7:K8" si="0">K$1/4+K6</f>
        <v>6481</v>
      </c>
      <c r="L7" s="142"/>
      <c r="M7" s="140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</row>
    <row r="8" spans="1:29" s="17" customFormat="1" ht="14.25" customHeight="1">
      <c r="A8" s="122"/>
      <c r="B8" s="65" t="s">
        <v>145</v>
      </c>
      <c r="C8" s="65"/>
      <c r="D8" s="65"/>
      <c r="E8" s="65"/>
      <c r="F8" s="65"/>
      <c r="G8" s="123"/>
      <c r="I8" s="144">
        <v>60</v>
      </c>
      <c r="J8" s="146">
        <f t="shared" si="0"/>
        <v>28920.25</v>
      </c>
      <c r="K8" s="146">
        <f t="shared" si="0"/>
        <v>7095.5</v>
      </c>
      <c r="L8" s="142"/>
      <c r="M8" s="140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</row>
    <row r="9" spans="1:29" s="17" customFormat="1" ht="14.25" customHeight="1">
      <c r="A9" s="122"/>
      <c r="B9" s="65"/>
      <c r="C9" s="65"/>
      <c r="D9" s="65"/>
      <c r="E9" s="65"/>
      <c r="F9" s="65"/>
      <c r="G9" s="123"/>
      <c r="I9" s="144">
        <v>50</v>
      </c>
      <c r="J9" s="146">
        <v>25623</v>
      </c>
      <c r="K9" s="147">
        <v>7710</v>
      </c>
      <c r="L9" s="142"/>
      <c r="M9" s="140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</row>
    <row r="10" spans="1:29" s="17" customFormat="1" ht="14.25" customHeight="1">
      <c r="A10" s="122"/>
      <c r="B10" s="64" t="s">
        <v>65</v>
      </c>
      <c r="C10" s="65"/>
      <c r="D10" s="65"/>
      <c r="E10" s="65"/>
      <c r="F10" s="65"/>
      <c r="G10" s="123"/>
      <c r="I10" s="144">
        <v>40</v>
      </c>
      <c r="J10" s="146">
        <f t="shared" ref="J10:K12" si="1">J$2/4+J9</f>
        <v>23611.75</v>
      </c>
      <c r="K10" s="146">
        <f t="shared" si="1"/>
        <v>8927.25</v>
      </c>
      <c r="L10" s="142"/>
      <c r="M10" s="140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</row>
    <row r="11" spans="1:29" s="17" customFormat="1" ht="14.25" customHeight="1">
      <c r="A11" s="122"/>
      <c r="B11" s="65" t="s">
        <v>107</v>
      </c>
      <c r="C11" s="65"/>
      <c r="D11" s="65"/>
      <c r="E11" s="65"/>
      <c r="F11" s="65"/>
      <c r="G11" s="123"/>
      <c r="I11" s="144">
        <v>30</v>
      </c>
      <c r="J11" s="146">
        <f t="shared" si="1"/>
        <v>21600.5</v>
      </c>
      <c r="K11" s="146">
        <f t="shared" si="1"/>
        <v>10144.5</v>
      </c>
      <c r="L11" s="142"/>
      <c r="M11" s="140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</row>
    <row r="12" spans="1:29" s="17" customFormat="1" ht="14.25" customHeight="1">
      <c r="A12" s="122"/>
      <c r="B12" s="65" t="s">
        <v>140</v>
      </c>
      <c r="C12" s="65"/>
      <c r="D12" s="65"/>
      <c r="E12" s="65"/>
      <c r="F12" s="65"/>
      <c r="G12" s="123"/>
      <c r="I12" s="144">
        <v>20</v>
      </c>
      <c r="J12" s="146">
        <f t="shared" si="1"/>
        <v>19589.25</v>
      </c>
      <c r="K12" s="146">
        <f t="shared" si="1"/>
        <v>11361.75</v>
      </c>
      <c r="L12" s="142"/>
      <c r="M12" s="140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</row>
    <row r="13" spans="1:29" s="17" customFormat="1" ht="14.25" customHeight="1">
      <c r="A13" s="122"/>
      <c r="B13" s="65" t="s">
        <v>137</v>
      </c>
      <c r="C13" s="65"/>
      <c r="D13" s="65"/>
      <c r="E13" s="65"/>
      <c r="F13" s="65"/>
      <c r="G13" s="123"/>
      <c r="I13" s="144">
        <v>10</v>
      </c>
      <c r="J13" s="146">
        <v>17578</v>
      </c>
      <c r="K13" s="147">
        <v>12579</v>
      </c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</row>
    <row r="14" spans="1:29" s="17" customFormat="1" ht="14.25" customHeight="1">
      <c r="A14" s="122"/>
      <c r="B14" s="65" t="s">
        <v>139</v>
      </c>
      <c r="C14" s="65"/>
      <c r="D14" s="65"/>
      <c r="E14" s="65"/>
      <c r="F14" s="65"/>
      <c r="G14" s="123"/>
      <c r="I14" s="144">
        <v>0</v>
      </c>
      <c r="J14" s="146">
        <f>J$2/4+J13</f>
        <v>15566.75</v>
      </c>
      <c r="K14" s="146">
        <f>K$2/4+K13</f>
        <v>13796.25</v>
      </c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</row>
    <row r="15" spans="1:29" s="17" customFormat="1" ht="14.25" customHeight="1">
      <c r="A15" s="122"/>
      <c r="B15" s="65" t="s">
        <v>116</v>
      </c>
      <c r="C15" s="65"/>
      <c r="D15" s="65"/>
      <c r="E15" s="65"/>
      <c r="F15" s="65"/>
      <c r="G15" s="123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</row>
    <row r="16" spans="1:29" s="17" customFormat="1" ht="14.25" customHeight="1">
      <c r="A16" s="122"/>
      <c r="B16" s="65"/>
      <c r="C16" s="65"/>
      <c r="D16" s="65"/>
      <c r="E16" s="65"/>
      <c r="F16" s="65"/>
      <c r="G16" s="123"/>
      <c r="I16" s="142" t="s">
        <v>119</v>
      </c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</row>
    <row r="17" spans="1:29" s="17" customFormat="1" ht="14.25" customHeight="1">
      <c r="A17" s="122"/>
      <c r="B17" s="64" t="s">
        <v>4</v>
      </c>
      <c r="C17" s="65"/>
      <c r="D17" s="65"/>
      <c r="E17" s="65"/>
      <c r="F17" s="65"/>
      <c r="G17" s="123"/>
      <c r="I17" s="148" t="s">
        <v>117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</row>
    <row r="18" spans="1:29" s="17" customFormat="1" ht="14.25" customHeight="1" thickBot="1">
      <c r="A18" s="122"/>
      <c r="B18" s="185" t="s">
        <v>7</v>
      </c>
      <c r="C18" s="186"/>
      <c r="D18" s="187"/>
      <c r="E18" s="65"/>
      <c r="F18" s="65"/>
      <c r="G18" s="123"/>
      <c r="I18" s="148">
        <v>12</v>
      </c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</row>
    <row r="19" spans="1:29" s="17" customFormat="1" ht="14.25" customHeight="1" thickTop="1" thickBot="1">
      <c r="A19" s="122"/>
      <c r="B19" s="195" t="s">
        <v>6</v>
      </c>
      <c r="C19" s="196"/>
      <c r="D19" s="136">
        <v>10000</v>
      </c>
      <c r="E19" s="65" t="s">
        <v>91</v>
      </c>
      <c r="F19" s="65"/>
      <c r="G19" s="123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</row>
    <row r="20" spans="1:29" s="17" customFormat="1" ht="14.25" customHeight="1" thickTop="1" thickBot="1">
      <c r="A20" s="122"/>
      <c r="B20" s="188" t="s">
        <v>8</v>
      </c>
      <c r="C20" s="189"/>
      <c r="D20" s="190"/>
      <c r="E20" s="65"/>
      <c r="F20" s="65"/>
      <c r="G20" s="123"/>
      <c r="I20" s="142" t="s">
        <v>89</v>
      </c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</row>
    <row r="21" spans="1:29" s="17" customFormat="1" ht="14.25" customHeight="1" thickTop="1">
      <c r="A21" s="122"/>
      <c r="B21" s="193" t="s">
        <v>85</v>
      </c>
      <c r="C21" s="194"/>
      <c r="D21" s="20">
        <v>40</v>
      </c>
      <c r="E21" s="65" t="s">
        <v>88</v>
      </c>
      <c r="F21" s="65"/>
      <c r="G21" s="123"/>
      <c r="I21" s="148">
        <v>5</v>
      </c>
      <c r="J21" s="148">
        <v>10</v>
      </c>
      <c r="K21" s="148">
        <v>15</v>
      </c>
      <c r="L21" s="148">
        <v>20</v>
      </c>
      <c r="M21" s="148">
        <v>25</v>
      </c>
      <c r="N21" s="148">
        <v>30</v>
      </c>
      <c r="O21" s="148">
        <v>35</v>
      </c>
      <c r="P21" s="148">
        <v>40</v>
      </c>
      <c r="Q21" s="148">
        <v>45</v>
      </c>
      <c r="R21" s="148">
        <v>50</v>
      </c>
      <c r="S21" s="148">
        <v>55</v>
      </c>
      <c r="T21" s="148">
        <v>60</v>
      </c>
      <c r="U21" s="148">
        <v>65</v>
      </c>
      <c r="V21" s="148">
        <v>70</v>
      </c>
      <c r="W21" s="148">
        <v>75</v>
      </c>
      <c r="X21" s="148">
        <v>80</v>
      </c>
      <c r="Y21" s="148">
        <v>85</v>
      </c>
      <c r="Z21" s="148">
        <v>90</v>
      </c>
      <c r="AA21" s="148">
        <v>95</v>
      </c>
      <c r="AB21" s="148">
        <v>100</v>
      </c>
      <c r="AC21" s="142"/>
    </row>
    <row r="22" spans="1:29" s="17" customFormat="1" ht="14.25" customHeight="1">
      <c r="A22" s="122"/>
      <c r="B22" s="191" t="s">
        <v>27</v>
      </c>
      <c r="C22" s="192"/>
      <c r="D22" s="22" t="s">
        <v>141</v>
      </c>
      <c r="E22" s="65"/>
      <c r="F22" s="65"/>
      <c r="G22" s="123"/>
      <c r="I22" s="149" t="s">
        <v>56</v>
      </c>
      <c r="J22" s="149" t="s">
        <v>55</v>
      </c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</row>
    <row r="23" spans="1:29" s="17" customFormat="1" ht="14.25" customHeight="1" thickBot="1">
      <c r="A23" s="122"/>
      <c r="B23" s="191" t="s">
        <v>84</v>
      </c>
      <c r="C23" s="192"/>
      <c r="D23" s="131">
        <v>60</v>
      </c>
      <c r="E23" s="65" t="s">
        <v>88</v>
      </c>
      <c r="F23" s="65" t="s">
        <v>142</v>
      </c>
      <c r="G23" s="123"/>
      <c r="I23" s="148">
        <v>0</v>
      </c>
      <c r="J23" s="148">
        <v>10</v>
      </c>
      <c r="K23" s="148">
        <v>20</v>
      </c>
      <c r="L23" s="148">
        <v>30</v>
      </c>
      <c r="M23" s="148">
        <v>40</v>
      </c>
      <c r="N23" s="148">
        <v>50</v>
      </c>
      <c r="O23" s="148">
        <v>60</v>
      </c>
      <c r="P23" s="148">
        <v>70</v>
      </c>
      <c r="Q23" s="148">
        <v>80</v>
      </c>
      <c r="R23" s="148">
        <v>90</v>
      </c>
      <c r="S23" s="148">
        <v>100</v>
      </c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29" s="24" customFormat="1" ht="14.25" customHeight="1" thickTop="1">
      <c r="A24" s="122"/>
      <c r="B24" s="69"/>
      <c r="C24" s="69"/>
      <c r="D24" s="70"/>
      <c r="E24" s="65"/>
      <c r="F24" s="65"/>
      <c r="G24" s="123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</row>
    <row r="25" spans="1:29" s="24" customFormat="1" ht="14.25" customHeight="1">
      <c r="A25" s="122"/>
      <c r="B25" s="64" t="s">
        <v>90</v>
      </c>
      <c r="C25" s="71"/>
      <c r="D25" s="70"/>
      <c r="E25" s="65"/>
      <c r="F25" s="65"/>
      <c r="G25" s="123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</row>
    <row r="26" spans="1:29" s="24" customFormat="1" ht="14.25" customHeight="1" thickBot="1">
      <c r="A26" s="122"/>
      <c r="B26" s="185" t="s">
        <v>111</v>
      </c>
      <c r="C26" s="186"/>
      <c r="D26" s="187"/>
      <c r="E26" s="65"/>
      <c r="F26" s="65"/>
      <c r="G26" s="123"/>
      <c r="I26" s="151" t="s">
        <v>118</v>
      </c>
      <c r="J26" s="151"/>
      <c r="K26" s="151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</row>
    <row r="27" spans="1:29" s="17" customFormat="1" ht="14.25" customHeight="1" thickTop="1">
      <c r="A27" s="122"/>
      <c r="B27" s="197" t="s">
        <v>120</v>
      </c>
      <c r="C27" s="198"/>
      <c r="D27" s="139">
        <v>12</v>
      </c>
      <c r="E27" s="65" t="s">
        <v>124</v>
      </c>
      <c r="F27" s="65" t="s">
        <v>143</v>
      </c>
      <c r="G27" s="123"/>
      <c r="I27" s="149">
        <v>8</v>
      </c>
      <c r="J27" s="149">
        <v>12</v>
      </c>
      <c r="K27" s="149">
        <v>16</v>
      </c>
      <c r="L27" s="150"/>
      <c r="M27" s="150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</row>
    <row r="28" spans="1:29" s="17" customFormat="1" ht="14.25" customHeight="1">
      <c r="A28" s="122"/>
      <c r="B28" s="191" t="s">
        <v>86</v>
      </c>
      <c r="C28" s="192"/>
      <c r="D28" s="22" t="s">
        <v>144</v>
      </c>
      <c r="E28" s="65"/>
      <c r="F28" s="65"/>
      <c r="G28" s="123"/>
      <c r="I28" s="149" t="s">
        <v>87</v>
      </c>
      <c r="J28" s="149" t="s">
        <v>125</v>
      </c>
      <c r="K28" s="149">
        <f>IF($D$28="Windows",2,IF($D$28="Linux",1))</f>
        <v>1</v>
      </c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</row>
    <row r="29" spans="1:29" s="17" customFormat="1" ht="16.5">
      <c r="A29" s="122"/>
      <c r="B29" s="72"/>
      <c r="C29" s="73"/>
      <c r="D29" s="65"/>
      <c r="E29" s="65"/>
      <c r="F29" s="65"/>
      <c r="G29" s="123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</row>
    <row r="30" spans="1:29">
      <c r="A30" s="63"/>
      <c r="B30" s="74" t="s">
        <v>72</v>
      </c>
      <c r="C30" s="68"/>
      <c r="D30" s="68"/>
      <c r="E30" s="68"/>
      <c r="F30" s="65"/>
      <c r="G30" s="121"/>
      <c r="I30" s="142" t="s">
        <v>122</v>
      </c>
      <c r="M30" s="140"/>
    </row>
    <row r="31" spans="1:29" ht="6.75" customHeight="1" thickBot="1">
      <c r="A31" s="63"/>
      <c r="B31" s="75"/>
      <c r="C31" s="77"/>
      <c r="D31" s="76"/>
      <c r="E31" s="76"/>
      <c r="F31" s="67"/>
      <c r="G31" s="121"/>
      <c r="I31" s="142"/>
    </row>
    <row r="32" spans="1:29" ht="23.25" thickBot="1">
      <c r="A32" s="63"/>
      <c r="B32" s="76"/>
      <c r="C32" s="127" t="s">
        <v>109</v>
      </c>
      <c r="D32" s="76"/>
      <c r="E32" s="76"/>
      <c r="F32" s="67"/>
      <c r="G32" s="121"/>
      <c r="I32" s="142"/>
      <c r="J32" s="183" t="s">
        <v>130</v>
      </c>
      <c r="K32" s="184"/>
      <c r="L32" s="183" t="s">
        <v>121</v>
      </c>
      <c r="M32" s="184"/>
      <c r="N32" s="183" t="s">
        <v>131</v>
      </c>
      <c r="O32" s="184"/>
      <c r="P32" s="183" t="s">
        <v>121</v>
      </c>
      <c r="Q32" s="184"/>
      <c r="R32" s="183" t="s">
        <v>131</v>
      </c>
      <c r="S32" s="184"/>
    </row>
    <row r="33" spans="1:20" ht="24" thickTop="1" thickBot="1">
      <c r="A33" s="63"/>
      <c r="B33" s="75" t="s">
        <v>108</v>
      </c>
      <c r="C33" s="135">
        <f>$T$34</f>
        <v>4</v>
      </c>
      <c r="D33" s="76" t="s">
        <v>92</v>
      </c>
      <c r="E33" s="76"/>
      <c r="F33" s="67"/>
      <c r="G33" s="121"/>
      <c r="I33" s="148" t="s">
        <v>123</v>
      </c>
      <c r="J33" s="145" t="s">
        <v>127</v>
      </c>
      <c r="K33" s="145" t="s">
        <v>128</v>
      </c>
      <c r="L33" s="145" t="s">
        <v>127</v>
      </c>
      <c r="M33" s="145" t="s">
        <v>128</v>
      </c>
      <c r="N33" s="145" t="s">
        <v>127</v>
      </c>
      <c r="O33" s="145" t="s">
        <v>128</v>
      </c>
      <c r="P33" s="145" t="s">
        <v>133</v>
      </c>
      <c r="Q33" s="145" t="s">
        <v>134</v>
      </c>
      <c r="R33" s="145" t="s">
        <v>133</v>
      </c>
      <c r="S33" s="145" t="s">
        <v>134</v>
      </c>
      <c r="T33" s="144" t="s">
        <v>132</v>
      </c>
    </row>
    <row r="34" spans="1:20">
      <c r="A34" s="63"/>
      <c r="B34" s="67"/>
      <c r="C34" s="67"/>
      <c r="D34" s="67"/>
      <c r="E34" s="67"/>
      <c r="F34" s="67"/>
      <c r="G34" s="121"/>
      <c r="I34" s="144">
        <f>$D$19*$I$18*$D$21/100</f>
        <v>48000</v>
      </c>
      <c r="J34" s="146">
        <f>IF($D$23=100,J4,IF($D$23=90,J5,IF($D$23=80,J6,IF($D$23=70,J7,IF($D$23=60,J8,IF($D$23=50,J9,IF($D$23=40,J10,IF($D$23=30,J11,IF($D$23=20,J12,IF($D$23=10,J13,IF($D$23=0,J14,FALSE)))))))))))</f>
        <v>28920.25</v>
      </c>
      <c r="K34" s="146">
        <f>IF($D$23=100,K4,IF($D$23=90,K5,IF($D$23=80,K6,IF($D$23=70,K7,IF($D$23=60,K8,IF($D$23=50,K9,IF($D$23=40,K10,IF($D$23=30,K11,IF($D$23=20,K12,IF($D$23=10,K13,IF($D$23=0,K14,FALSE)))))))))))</f>
        <v>7095.5</v>
      </c>
      <c r="L34" s="144">
        <f>J34*8/6</f>
        <v>38560.333333333336</v>
      </c>
      <c r="M34" s="144">
        <f>K34*8/6</f>
        <v>9460.6666666666661</v>
      </c>
      <c r="N34" s="144">
        <f>J34*16/6</f>
        <v>77120.666666666672</v>
      </c>
      <c r="O34" s="144">
        <f>K34*16/6</f>
        <v>18921.333333333332</v>
      </c>
      <c r="P34" s="147">
        <f>ROUNDUP($I$34/L34*$K$28,0)</f>
        <v>2</v>
      </c>
      <c r="Q34" s="147">
        <f>ROUNDUP($I$34/M34*$K$28,0)</f>
        <v>6</v>
      </c>
      <c r="R34" s="147">
        <f>ROUNDUP($I$34/N34*$K$28,0)</f>
        <v>1</v>
      </c>
      <c r="S34" s="147">
        <f>ROUNDUP($I$34/O34*$K$28,0)</f>
        <v>3</v>
      </c>
      <c r="T34" s="144">
        <f>IF($D$22="OFF",IF($D$27=8,$P$34,IF($D$27=16,$R$34,IF($D$27=12,$L$38,"エラー"))),IF($D$27=8,$Q$34,IF($D$27=16,$S$34,IF($D$27=12,$M$38,"エラー"))))</f>
        <v>4</v>
      </c>
    </row>
    <row r="35" spans="1:20" ht="19.5" thickBot="1">
      <c r="A35" s="124"/>
      <c r="B35" s="125"/>
      <c r="C35" s="125"/>
      <c r="D35" s="125"/>
      <c r="E35" s="125"/>
      <c r="F35" s="125"/>
      <c r="G35" s="126"/>
      <c r="I35" s="142"/>
      <c r="J35" s="142"/>
      <c r="K35" s="142"/>
      <c r="L35" s="142"/>
    </row>
    <row r="36" spans="1:20">
      <c r="I36" s="142" t="s">
        <v>135</v>
      </c>
      <c r="J36" s="183" t="s">
        <v>136</v>
      </c>
      <c r="K36" s="184"/>
      <c r="L36" s="183" t="s">
        <v>136</v>
      </c>
      <c r="M36" s="184"/>
    </row>
    <row r="37" spans="1:20">
      <c r="I37" s="142"/>
      <c r="J37" s="145" t="s">
        <v>127</v>
      </c>
      <c r="K37" s="145" t="s">
        <v>128</v>
      </c>
      <c r="L37" s="145" t="s">
        <v>133</v>
      </c>
      <c r="M37" s="145" t="s">
        <v>134</v>
      </c>
    </row>
    <row r="38" spans="1:20">
      <c r="I38" s="142"/>
      <c r="J38" s="144">
        <f>J34*12/6</f>
        <v>57840.5</v>
      </c>
      <c r="K38" s="144">
        <f>K34*12/6</f>
        <v>14191</v>
      </c>
      <c r="L38" s="147">
        <f>ROUNDUP($I$34/J38*$K$28,0)</f>
        <v>1</v>
      </c>
      <c r="M38" s="147">
        <f>ROUNDUP($I$34/K38*$K$28,0)</f>
        <v>4</v>
      </c>
    </row>
    <row r="39" spans="1:20">
      <c r="I39" s="142"/>
      <c r="J39" s="142"/>
      <c r="K39" s="142"/>
      <c r="L39" s="142"/>
      <c r="M39" s="152"/>
    </row>
    <row r="40" spans="1:20">
      <c r="I40" s="142"/>
      <c r="J40" s="142"/>
      <c r="K40" s="142"/>
      <c r="L40" s="142"/>
      <c r="M40" s="152"/>
    </row>
    <row r="41" spans="1:20">
      <c r="I41" s="142"/>
      <c r="J41" s="142"/>
      <c r="K41" s="142"/>
      <c r="L41" s="142"/>
      <c r="M41" s="152"/>
    </row>
    <row r="42" spans="1:20">
      <c r="I42" s="142"/>
      <c r="J42" s="142"/>
      <c r="K42" s="142"/>
      <c r="L42" s="142"/>
      <c r="M42" s="152"/>
    </row>
    <row r="43" spans="1:20">
      <c r="I43" s="142"/>
      <c r="J43" s="142"/>
      <c r="K43" s="142"/>
      <c r="L43" s="142"/>
      <c r="M43" s="152"/>
    </row>
    <row r="44" spans="1:20">
      <c r="I44" s="142"/>
      <c r="J44" s="142"/>
      <c r="K44" s="142"/>
      <c r="L44" s="142"/>
      <c r="M44" s="152"/>
    </row>
    <row r="45" spans="1:20">
      <c r="I45" s="142"/>
      <c r="J45" s="142"/>
      <c r="K45" s="142"/>
      <c r="L45" s="142"/>
      <c r="M45" s="152"/>
    </row>
    <row r="46" spans="1:20">
      <c r="I46" s="142"/>
      <c r="J46" s="142"/>
      <c r="K46" s="142"/>
      <c r="L46" s="142"/>
    </row>
  </sheetData>
  <sheetProtection algorithmName="SHA-512" hashValue="cYwGK0rASn/Am95H1wLn0HexEvkFq2Ybf/wtlEgcWh9sjh8gcP3fZ4qVXXpXJetYrJ0qQC1+IlMwRUpErzg0rQ==" saltValue="rVQTDNJ62r41iKgCoDyrzw==" spinCount="100000" sheet="1" objects="1" scenarios="1" selectLockedCells="1"/>
  <mergeCells count="16">
    <mergeCell ref="J36:K36"/>
    <mergeCell ref="L36:M36"/>
    <mergeCell ref="B18:D18"/>
    <mergeCell ref="B20:D20"/>
    <mergeCell ref="B26:D26"/>
    <mergeCell ref="B28:C28"/>
    <mergeCell ref="B21:C21"/>
    <mergeCell ref="B19:C19"/>
    <mergeCell ref="B27:C27"/>
    <mergeCell ref="B22:C22"/>
    <mergeCell ref="B23:C23"/>
    <mergeCell ref="N32:O32"/>
    <mergeCell ref="P32:Q32"/>
    <mergeCell ref="R32:S32"/>
    <mergeCell ref="J32:K32"/>
    <mergeCell ref="L32:M32"/>
  </mergeCells>
  <phoneticPr fontId="2"/>
  <dataValidations count="5">
    <dataValidation type="list" allowBlank="1" showInputMessage="1" showErrorMessage="1" sqref="D27">
      <formula1>$I$27:$K$27</formula1>
    </dataValidation>
    <dataValidation type="list" allowBlank="1" showInputMessage="1" showErrorMessage="1" sqref="D28">
      <formula1>$I$28:$J$28</formula1>
    </dataValidation>
    <dataValidation type="list" allowBlank="1" showInputMessage="1" showErrorMessage="1" sqref="D22">
      <formula1>$I$22:$J$22</formula1>
    </dataValidation>
    <dataValidation type="list" allowBlank="1" showInputMessage="1" showErrorMessage="1" sqref="D23">
      <formula1>$I$23:$S$23</formula1>
    </dataValidation>
    <dataValidation type="list" allowBlank="1" showInputMessage="1" showErrorMessage="1" sqref="D21">
      <formula1>$I$21:$AB$21</formula1>
    </dataValidation>
  </dataValidations>
  <pageMargins left="0.82677165354330717" right="0.43307086614173229" top="0.98425196850393704" bottom="0.59055118110236227" header="0.51181102362204722" footer="0.51181102362204722"/>
  <pageSetup paperSize="9" orientation="portrait" r:id="rId1"/>
  <headerFooter alignWithMargins="0">
    <oddHeader>&amp;L&amp;F　&amp;A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67"/>
  <sheetViews>
    <sheetView showGridLines="0" workbookViewId="0">
      <selection activeCell="D18" sqref="D18"/>
    </sheetView>
  </sheetViews>
  <sheetFormatPr defaultColWidth="9" defaultRowHeight="13.5"/>
  <cols>
    <col min="1" max="1" width="4.375" style="1" customWidth="1"/>
    <col min="2" max="2" width="18.375" style="1" customWidth="1"/>
    <col min="3" max="6" width="26.125" style="1" customWidth="1"/>
    <col min="7" max="7" width="35.375" style="1" customWidth="1"/>
    <col min="8" max="8" width="10.375" style="1" customWidth="1"/>
    <col min="9" max="9" width="12.625" style="1" hidden="1" customWidth="1"/>
    <col min="10" max="10" width="10.875" style="1" hidden="1" customWidth="1"/>
    <col min="11" max="11" width="13.5" style="1" hidden="1" customWidth="1"/>
    <col min="12" max="12" width="11.25" style="1" hidden="1" customWidth="1"/>
    <col min="13" max="13" width="12.125" style="1" hidden="1" customWidth="1"/>
    <col min="14" max="14" width="10.875" style="1" hidden="1" customWidth="1"/>
    <col min="15" max="15" width="11.5" style="1" hidden="1" customWidth="1"/>
    <col min="16" max="16" width="10.625" style="1" hidden="1" customWidth="1"/>
    <col min="17" max="17" width="11" style="1" hidden="1" customWidth="1"/>
    <col min="18" max="18" width="12" style="1" hidden="1" customWidth="1"/>
    <col min="19" max="19" width="11.625" style="1" hidden="1" customWidth="1"/>
    <col min="20" max="20" width="10.625" style="1" hidden="1" customWidth="1"/>
    <col min="21" max="21" width="11.75" style="1" hidden="1" customWidth="1"/>
    <col min="22" max="22" width="9.875" style="1" hidden="1" customWidth="1"/>
    <col min="23" max="23" width="12.125" style="1" hidden="1" customWidth="1"/>
    <col min="24" max="24" width="11.125" style="1" hidden="1" customWidth="1"/>
    <col min="25" max="25" width="10.25" style="1" hidden="1" customWidth="1"/>
    <col min="26" max="26" width="12.25" style="1" hidden="1" customWidth="1"/>
    <col min="27" max="27" width="13.125" style="1" hidden="1" customWidth="1"/>
    <col min="28" max="28" width="11.5" style="1" hidden="1" customWidth="1"/>
    <col min="29" max="29" width="12.125" style="1" hidden="1" customWidth="1"/>
    <col min="30" max="30" width="12" style="1" hidden="1" customWidth="1"/>
    <col min="31" max="31" width="12.25" style="1" hidden="1" customWidth="1"/>
    <col min="32" max="32" width="9.75" style="1" hidden="1" customWidth="1"/>
    <col min="33" max="33" width="9.875" style="1" hidden="1" customWidth="1"/>
    <col min="34" max="34" width="11.75" style="1" hidden="1" customWidth="1"/>
    <col min="35" max="35" width="11.125" style="1" hidden="1" customWidth="1"/>
    <col min="36" max="36" width="11.375" style="1" hidden="1" customWidth="1"/>
    <col min="37" max="38" width="9.75" style="1" hidden="1" customWidth="1"/>
    <col min="39" max="39" width="8.5" style="1" hidden="1" customWidth="1"/>
    <col min="40" max="40" width="9.125" style="1" hidden="1" customWidth="1"/>
    <col min="41" max="41" width="11.875" style="1" hidden="1" customWidth="1"/>
    <col min="42" max="42" width="8.875" style="1" hidden="1" customWidth="1"/>
    <col min="43" max="43" width="10.375" style="1" hidden="1" customWidth="1"/>
    <col min="44" max="44" width="11.875" style="1" hidden="1" customWidth="1"/>
    <col min="45" max="45" width="10.625" style="1" customWidth="1"/>
    <col min="46" max="16384" width="9" style="1"/>
  </cols>
  <sheetData>
    <row r="1" spans="1:10" ht="18.75" customHeight="1">
      <c r="A1" s="78"/>
      <c r="B1" s="105"/>
      <c r="C1" s="106"/>
      <c r="D1" s="107"/>
      <c r="E1" s="106"/>
      <c r="F1" s="106"/>
      <c r="G1" s="89"/>
    </row>
    <row r="2" spans="1:10" ht="18.75" customHeight="1">
      <c r="A2" s="79"/>
      <c r="B2" s="108"/>
      <c r="C2" s="109"/>
      <c r="D2" s="110"/>
      <c r="E2" s="109"/>
      <c r="F2" s="109"/>
      <c r="G2" s="90"/>
    </row>
    <row r="3" spans="1:10" s="16" customFormat="1" ht="18.75">
      <c r="A3" s="80"/>
      <c r="B3" s="93"/>
      <c r="C3" s="83"/>
      <c r="D3" s="111"/>
      <c r="E3" s="83"/>
      <c r="F3" s="83"/>
      <c r="G3" s="86"/>
    </row>
    <row r="4" spans="1:10" s="16" customFormat="1" ht="18.75">
      <c r="A4" s="80"/>
      <c r="B4" s="112" t="s">
        <v>5</v>
      </c>
      <c r="C4" s="85"/>
      <c r="D4" s="113"/>
      <c r="E4" s="85"/>
      <c r="F4" s="85"/>
      <c r="G4" s="86"/>
    </row>
    <row r="5" spans="1:10" s="16" customFormat="1" ht="18.75">
      <c r="A5" s="80"/>
      <c r="B5" s="85" t="s">
        <v>82</v>
      </c>
      <c r="C5" s="85"/>
      <c r="D5" s="85"/>
      <c r="E5" s="85"/>
      <c r="F5" s="85"/>
      <c r="G5" s="86"/>
    </row>
    <row r="6" spans="1:10" s="16" customFormat="1" ht="18.75">
      <c r="A6" s="80"/>
      <c r="B6" s="85"/>
      <c r="C6" s="85"/>
      <c r="D6" s="85"/>
      <c r="E6" s="85"/>
      <c r="F6" s="85"/>
      <c r="G6" s="86"/>
    </row>
    <row r="7" spans="1:10" s="16" customFormat="1" ht="18.75">
      <c r="A7" s="80"/>
      <c r="B7" s="112" t="s">
        <v>0</v>
      </c>
      <c r="C7" s="85"/>
      <c r="D7" s="85"/>
      <c r="E7" s="85"/>
      <c r="F7" s="85"/>
      <c r="G7" s="86"/>
    </row>
    <row r="8" spans="1:10" s="16" customFormat="1" ht="18.75">
      <c r="A8" s="80"/>
      <c r="B8" s="85" t="s">
        <v>146</v>
      </c>
      <c r="C8" s="85"/>
      <c r="D8" s="85"/>
      <c r="E8" s="85"/>
      <c r="F8" s="85"/>
      <c r="G8" s="86"/>
    </row>
    <row r="9" spans="1:10" s="16" customFormat="1" ht="18.75">
      <c r="A9" s="80"/>
      <c r="B9" s="85"/>
      <c r="C9" s="85"/>
      <c r="D9" s="85"/>
      <c r="E9" s="85"/>
      <c r="F9" s="85"/>
      <c r="G9" s="86"/>
    </row>
    <row r="10" spans="1:10" s="16" customFormat="1" ht="18.75">
      <c r="A10" s="80"/>
      <c r="B10" s="112" t="s">
        <v>65</v>
      </c>
      <c r="C10" s="85"/>
      <c r="D10" s="85"/>
      <c r="E10" s="85"/>
      <c r="F10" s="85"/>
      <c r="G10" s="86"/>
    </row>
    <row r="11" spans="1:10" s="16" customFormat="1" ht="18.75">
      <c r="A11" s="80"/>
      <c r="B11" s="85" t="s">
        <v>66</v>
      </c>
      <c r="C11" s="85"/>
      <c r="D11" s="85"/>
      <c r="E11" s="85"/>
      <c r="F11" s="85"/>
      <c r="G11" s="86"/>
    </row>
    <row r="12" spans="1:10" s="16" customFormat="1" ht="18.75">
      <c r="A12" s="80"/>
      <c r="B12" s="85" t="s">
        <v>112</v>
      </c>
      <c r="C12" s="85"/>
      <c r="D12" s="85"/>
      <c r="E12" s="85"/>
      <c r="F12" s="85"/>
      <c r="G12" s="86"/>
    </row>
    <row r="13" spans="1:10" s="16" customFormat="1" ht="18.75">
      <c r="A13" s="80"/>
      <c r="B13" s="85" t="s">
        <v>113</v>
      </c>
      <c r="C13" s="85"/>
      <c r="D13" s="85"/>
      <c r="E13" s="85"/>
      <c r="F13" s="85"/>
      <c r="G13" s="86"/>
    </row>
    <row r="14" spans="1:10" s="16" customFormat="1" ht="18.75">
      <c r="A14" s="80"/>
      <c r="B14" s="85" t="s">
        <v>67</v>
      </c>
      <c r="C14" s="85"/>
      <c r="D14" s="85"/>
      <c r="E14" s="85"/>
      <c r="F14" s="85"/>
      <c r="G14" s="86"/>
      <c r="I14" s="25"/>
      <c r="J14" s="25"/>
    </row>
    <row r="15" spans="1:10" s="16" customFormat="1" ht="18.75">
      <c r="A15" s="80"/>
      <c r="B15" s="83"/>
      <c r="C15" s="83"/>
      <c r="D15" s="83"/>
      <c r="E15" s="83"/>
      <c r="F15" s="83"/>
      <c r="G15" s="86"/>
      <c r="H15" s="25"/>
      <c r="I15" s="25"/>
      <c r="J15" s="25"/>
    </row>
    <row r="16" spans="1:10" s="17" customFormat="1" ht="14.25" customHeight="1">
      <c r="A16" s="128"/>
      <c r="B16" s="112" t="s">
        <v>4</v>
      </c>
      <c r="C16" s="85"/>
      <c r="D16" s="85"/>
      <c r="E16" s="85"/>
      <c r="F16" s="85"/>
      <c r="G16" s="129"/>
      <c r="H16" s="24"/>
      <c r="I16" s="24"/>
      <c r="J16" s="24"/>
    </row>
    <row r="17" spans="1:10" s="17" customFormat="1" ht="14.25" customHeight="1" thickBot="1">
      <c r="A17" s="128"/>
      <c r="B17" s="207" t="s">
        <v>7</v>
      </c>
      <c r="C17" s="208"/>
      <c r="D17" s="130" t="s">
        <v>9</v>
      </c>
      <c r="E17" s="85"/>
      <c r="F17" s="85"/>
      <c r="G17" s="129"/>
      <c r="H17" s="24"/>
      <c r="I17" s="24"/>
      <c r="J17" s="24"/>
    </row>
    <row r="18" spans="1:10" s="17" customFormat="1" ht="14.25" customHeight="1" thickTop="1" thickBot="1">
      <c r="A18" s="128"/>
      <c r="B18" s="195" t="s">
        <v>6</v>
      </c>
      <c r="C18" s="196"/>
      <c r="D18" s="23">
        <v>10000</v>
      </c>
      <c r="E18" s="85"/>
      <c r="F18" s="85"/>
      <c r="G18" s="129"/>
      <c r="H18" s="24"/>
      <c r="I18" s="24"/>
      <c r="J18" s="24"/>
    </row>
    <row r="19" spans="1:10" s="17" customFormat="1" ht="14.25" customHeight="1" thickTop="1" thickBot="1">
      <c r="A19" s="128"/>
      <c r="B19" s="207" t="s">
        <v>8</v>
      </c>
      <c r="C19" s="208"/>
      <c r="D19" s="133" t="s">
        <v>58</v>
      </c>
      <c r="E19" s="85"/>
      <c r="F19" s="85"/>
      <c r="G19" s="129"/>
      <c r="H19" s="24"/>
      <c r="I19" s="24"/>
      <c r="J19" s="24"/>
    </row>
    <row r="20" spans="1:10" s="17" customFormat="1" ht="14.25" customHeight="1" thickTop="1">
      <c r="A20" s="128"/>
      <c r="B20" s="193" t="s">
        <v>3</v>
      </c>
      <c r="C20" s="194"/>
      <c r="D20" s="57">
        <v>20</v>
      </c>
      <c r="E20" s="85" t="s">
        <v>60</v>
      </c>
      <c r="F20" s="85"/>
      <c r="G20" s="129"/>
      <c r="H20" s="24"/>
      <c r="I20" s="24"/>
      <c r="J20" s="24"/>
    </row>
    <row r="21" spans="1:10" s="17" customFormat="1" ht="14.25" customHeight="1">
      <c r="A21" s="128"/>
      <c r="B21" s="18" t="s">
        <v>57</v>
      </c>
      <c r="C21" s="19"/>
      <c r="D21" s="21">
        <v>6</v>
      </c>
      <c r="E21" s="85" t="s">
        <v>59</v>
      </c>
      <c r="F21" s="85"/>
      <c r="G21" s="129"/>
      <c r="H21" s="24"/>
      <c r="I21" s="24"/>
      <c r="J21" s="24"/>
    </row>
    <row r="22" spans="1:10" s="17" customFormat="1" ht="14.25" customHeight="1" thickBot="1">
      <c r="A22" s="128"/>
      <c r="B22" s="18" t="s">
        <v>64</v>
      </c>
      <c r="C22" s="32"/>
      <c r="D22" s="131">
        <v>7</v>
      </c>
      <c r="E22" s="85" t="s">
        <v>59</v>
      </c>
      <c r="F22" s="85"/>
      <c r="G22" s="129"/>
      <c r="H22" s="24"/>
      <c r="I22" s="24"/>
      <c r="J22" s="24"/>
    </row>
    <row r="23" spans="1:10" s="17" customFormat="1" ht="17.25" thickTop="1">
      <c r="A23" s="128"/>
      <c r="B23" s="85"/>
      <c r="C23" s="85"/>
      <c r="D23" s="85"/>
      <c r="E23" s="85"/>
      <c r="F23" s="85"/>
      <c r="G23" s="129"/>
      <c r="H23" s="24"/>
      <c r="I23" s="24"/>
      <c r="J23" s="24"/>
    </row>
    <row r="24" spans="1:10" s="17" customFormat="1" ht="17.25" thickBot="1">
      <c r="A24" s="128"/>
      <c r="B24" s="112" t="s">
        <v>71</v>
      </c>
      <c r="C24" s="85"/>
      <c r="D24" s="85"/>
      <c r="E24" s="85"/>
      <c r="F24" s="85"/>
      <c r="G24" s="129"/>
      <c r="H24" s="24"/>
      <c r="I24" s="24"/>
      <c r="J24" s="24"/>
    </row>
    <row r="25" spans="1:10" s="16" customFormat="1" ht="13.5" customHeight="1" thickTop="1">
      <c r="A25" s="80"/>
      <c r="B25" s="132" t="s">
        <v>17</v>
      </c>
      <c r="C25" s="201" t="s">
        <v>18</v>
      </c>
      <c r="D25" s="202"/>
      <c r="E25" s="98" t="s">
        <v>30</v>
      </c>
      <c r="F25" s="83"/>
      <c r="G25" s="86"/>
      <c r="H25" s="25"/>
      <c r="I25" s="25"/>
      <c r="J25" s="25"/>
    </row>
    <row r="26" spans="1:10" s="16" customFormat="1" ht="13.5" customHeight="1">
      <c r="A26" s="80"/>
      <c r="B26" s="132" t="s">
        <v>110</v>
      </c>
      <c r="C26" s="203" t="s">
        <v>28</v>
      </c>
      <c r="D26" s="204"/>
      <c r="E26" s="98" t="s">
        <v>31</v>
      </c>
      <c r="F26" s="83"/>
      <c r="G26" s="86"/>
      <c r="H26" s="25"/>
      <c r="I26" s="25"/>
      <c r="J26" s="25"/>
    </row>
    <row r="27" spans="1:10" s="16" customFormat="1" ht="13.5" customHeight="1" thickBot="1">
      <c r="A27" s="80"/>
      <c r="B27" s="132" t="s">
        <v>29</v>
      </c>
      <c r="C27" s="205" t="s">
        <v>54</v>
      </c>
      <c r="D27" s="206"/>
      <c r="E27" s="98" t="s">
        <v>32</v>
      </c>
      <c r="F27" s="83"/>
      <c r="G27" s="86"/>
      <c r="H27" s="25"/>
      <c r="I27" s="25"/>
      <c r="J27" s="25"/>
    </row>
    <row r="28" spans="1:10" s="16" customFormat="1" ht="13.5" customHeight="1" thickTop="1">
      <c r="A28" s="80"/>
      <c r="B28" s="99"/>
      <c r="C28" s="100"/>
      <c r="D28" s="100"/>
      <c r="E28" s="101" t="s">
        <v>68</v>
      </c>
      <c r="F28" s="83"/>
      <c r="G28" s="86"/>
      <c r="H28" s="25"/>
      <c r="I28" s="25"/>
      <c r="J28" s="25"/>
    </row>
    <row r="29" spans="1:10" s="16" customFormat="1" ht="13.5" customHeight="1">
      <c r="A29" s="80"/>
      <c r="B29" s="99"/>
      <c r="C29" s="100"/>
      <c r="D29" s="100"/>
      <c r="E29" s="102" t="s">
        <v>69</v>
      </c>
      <c r="F29" s="83"/>
      <c r="G29" s="86"/>
      <c r="H29" s="25"/>
      <c r="I29" s="25"/>
      <c r="J29" s="25"/>
    </row>
    <row r="30" spans="1:10" s="16" customFormat="1" ht="13.5" customHeight="1">
      <c r="A30" s="80"/>
      <c r="B30" s="99"/>
      <c r="C30" s="100"/>
      <c r="D30" s="100"/>
      <c r="E30" s="102" t="s">
        <v>70</v>
      </c>
      <c r="F30" s="83"/>
      <c r="G30" s="86"/>
      <c r="H30" s="25"/>
      <c r="I30" s="25"/>
      <c r="J30" s="25"/>
    </row>
    <row r="31" spans="1:10" s="16" customFormat="1" ht="13.5" customHeight="1" thickBot="1">
      <c r="A31" s="80"/>
      <c r="B31" s="28" t="s">
        <v>16</v>
      </c>
      <c r="C31" s="29" t="s">
        <v>20</v>
      </c>
      <c r="D31" s="134" t="s">
        <v>23</v>
      </c>
      <c r="E31" s="103"/>
      <c r="F31" s="83"/>
      <c r="G31" s="86"/>
      <c r="H31" s="30"/>
      <c r="I31" s="31"/>
      <c r="J31" s="31"/>
    </row>
    <row r="32" spans="1:10" s="16" customFormat="1" ht="13.5" customHeight="1" thickTop="1">
      <c r="A32" s="80"/>
      <c r="B32" s="32" t="s">
        <v>10</v>
      </c>
      <c r="C32" s="33" t="s">
        <v>21</v>
      </c>
      <c r="D32" s="34" t="s">
        <v>25</v>
      </c>
      <c r="E32" s="84" t="s">
        <v>33</v>
      </c>
      <c r="F32" s="104"/>
      <c r="G32" s="91"/>
      <c r="H32" s="31"/>
      <c r="I32" s="31"/>
      <c r="J32" s="25"/>
    </row>
    <row r="33" spans="1:71" s="16" customFormat="1" ht="13.5" customHeight="1" thickBot="1">
      <c r="A33" s="80"/>
      <c r="B33" s="32" t="s">
        <v>11</v>
      </c>
      <c r="C33" s="35" t="s">
        <v>21</v>
      </c>
      <c r="D33" s="36" t="s">
        <v>25</v>
      </c>
      <c r="E33" s="84" t="s">
        <v>34</v>
      </c>
      <c r="F33" s="104"/>
      <c r="G33" s="91"/>
      <c r="H33" s="31"/>
      <c r="I33" s="31"/>
      <c r="J33" s="25"/>
    </row>
    <row r="34" spans="1:71" s="16" customFormat="1" ht="13.5" customHeight="1" thickTop="1">
      <c r="A34" s="80"/>
      <c r="B34" s="32" t="s">
        <v>93</v>
      </c>
      <c r="C34" s="37" t="s">
        <v>22</v>
      </c>
      <c r="D34" s="95"/>
      <c r="E34" s="96"/>
      <c r="F34" s="83"/>
      <c r="G34" s="86"/>
      <c r="H34" s="30"/>
      <c r="I34" s="31"/>
      <c r="J34" s="31"/>
    </row>
    <row r="35" spans="1:71" s="16" customFormat="1" ht="13.5" customHeight="1">
      <c r="A35" s="80"/>
      <c r="B35" s="32" t="s">
        <v>94</v>
      </c>
      <c r="C35" s="37" t="s">
        <v>22</v>
      </c>
      <c r="D35" s="95"/>
      <c r="E35" s="96"/>
      <c r="F35" s="83"/>
      <c r="G35" s="86"/>
      <c r="H35" s="30"/>
      <c r="I35" s="31"/>
      <c r="J35" s="31"/>
    </row>
    <row r="36" spans="1:71" s="16" customFormat="1" ht="13.5" customHeight="1">
      <c r="A36" s="80"/>
      <c r="B36" s="32" t="s">
        <v>95</v>
      </c>
      <c r="C36" s="37" t="s">
        <v>21</v>
      </c>
      <c r="D36" s="95"/>
      <c r="E36" s="96"/>
      <c r="F36" s="83"/>
      <c r="G36" s="86"/>
      <c r="H36" s="30"/>
      <c r="I36" s="31"/>
      <c r="J36" s="31"/>
    </row>
    <row r="37" spans="1:71" s="16" customFormat="1" ht="13.5" customHeight="1">
      <c r="A37" s="80"/>
      <c r="B37" s="32" t="s">
        <v>96</v>
      </c>
      <c r="C37" s="37" t="s">
        <v>21</v>
      </c>
      <c r="D37" s="97" t="s">
        <v>97</v>
      </c>
      <c r="E37" s="96"/>
      <c r="F37" s="83"/>
      <c r="G37" s="86"/>
      <c r="H37" s="31"/>
      <c r="I37" s="31"/>
      <c r="J37" s="31"/>
    </row>
    <row r="38" spans="1:71" s="16" customFormat="1" ht="13.5" customHeight="1">
      <c r="A38" s="80"/>
      <c r="B38" s="32" t="s">
        <v>98</v>
      </c>
      <c r="C38" s="179" t="s">
        <v>22</v>
      </c>
      <c r="D38" s="97" t="s">
        <v>99</v>
      </c>
      <c r="E38" s="96"/>
      <c r="F38" s="83"/>
      <c r="G38" s="86"/>
      <c r="H38" s="30"/>
      <c r="I38" s="31"/>
      <c r="J38" s="31"/>
    </row>
    <row r="39" spans="1:71" s="16" customFormat="1" ht="13.5" customHeight="1">
      <c r="A39" s="80"/>
      <c r="B39" s="32" t="s">
        <v>100</v>
      </c>
      <c r="C39" s="178" t="s">
        <v>22</v>
      </c>
      <c r="D39" s="97" t="s">
        <v>99</v>
      </c>
      <c r="E39" s="96"/>
      <c r="F39" s="83"/>
      <c r="G39" s="86"/>
      <c r="H39" s="30"/>
      <c r="I39" s="31"/>
      <c r="J39" s="31"/>
    </row>
    <row r="40" spans="1:71" s="16" customFormat="1" ht="13.5" customHeight="1">
      <c r="A40" s="80"/>
      <c r="B40" s="32" t="s">
        <v>79</v>
      </c>
      <c r="C40" s="180" t="s">
        <v>22</v>
      </c>
      <c r="D40" s="98" t="s">
        <v>97</v>
      </c>
      <c r="E40" s="96"/>
      <c r="F40" s="83"/>
      <c r="G40" s="86"/>
      <c r="H40" s="31"/>
      <c r="I40" s="31"/>
      <c r="J40" s="31"/>
    </row>
    <row r="41" spans="1:71" s="16" customFormat="1" ht="13.5" customHeight="1">
      <c r="A41" s="80"/>
      <c r="B41" s="32" t="s">
        <v>80</v>
      </c>
      <c r="C41" s="182" t="s">
        <v>22</v>
      </c>
      <c r="D41" s="98" t="s">
        <v>97</v>
      </c>
      <c r="E41" s="96"/>
      <c r="F41" s="83"/>
      <c r="G41" s="86"/>
      <c r="H41" s="31"/>
      <c r="I41" s="31"/>
      <c r="J41" s="31"/>
    </row>
    <row r="42" spans="1:71" s="16" customFormat="1" ht="13.5" customHeight="1">
      <c r="A42" s="80"/>
      <c r="B42" s="32" t="s">
        <v>147</v>
      </c>
      <c r="C42" s="182" t="s">
        <v>21</v>
      </c>
      <c r="D42" s="98" t="s">
        <v>150</v>
      </c>
      <c r="E42" s="96"/>
      <c r="F42" s="83"/>
      <c r="G42" s="86"/>
      <c r="H42" s="31"/>
      <c r="I42" s="31"/>
      <c r="J42" s="31"/>
    </row>
    <row r="43" spans="1:71" s="16" customFormat="1" ht="13.5" customHeight="1">
      <c r="A43" s="80"/>
      <c r="B43" s="32" t="s">
        <v>148</v>
      </c>
      <c r="C43" s="179" t="s">
        <v>21</v>
      </c>
      <c r="D43" s="98" t="s">
        <v>150</v>
      </c>
      <c r="E43" s="96"/>
      <c r="F43" s="83"/>
      <c r="G43" s="86"/>
      <c r="H43" s="31"/>
      <c r="I43" s="31"/>
      <c r="J43" s="31"/>
    </row>
    <row r="44" spans="1:71" s="16" customFormat="1" ht="13.5" customHeight="1" thickBot="1">
      <c r="A44" s="80"/>
      <c r="B44" s="32" t="s">
        <v>149</v>
      </c>
      <c r="C44" s="181" t="s">
        <v>21</v>
      </c>
      <c r="D44" s="98" t="s">
        <v>150</v>
      </c>
      <c r="E44" s="96"/>
      <c r="F44" s="83"/>
      <c r="G44" s="86"/>
      <c r="H44" s="31"/>
      <c r="I44" s="31"/>
      <c r="J44" s="31"/>
    </row>
    <row r="45" spans="1:71" s="16" customFormat="1" ht="18" customHeight="1" thickTop="1">
      <c r="A45" s="80"/>
      <c r="B45" s="83"/>
      <c r="C45" s="83"/>
      <c r="D45" s="83"/>
      <c r="E45" s="83"/>
      <c r="F45" s="83"/>
      <c r="G45" s="86"/>
      <c r="H45" s="25"/>
      <c r="I45" s="25"/>
      <c r="J45" s="25"/>
    </row>
    <row r="46" spans="1:71" s="16" customFormat="1" ht="19.5" thickBot="1">
      <c r="A46" s="80"/>
      <c r="B46" s="93" t="s">
        <v>72</v>
      </c>
      <c r="C46" s="83"/>
      <c r="D46" s="83"/>
      <c r="E46" s="83"/>
      <c r="F46" s="83"/>
      <c r="G46" s="86"/>
      <c r="H46" s="25"/>
      <c r="I46" s="25">
        <v>1</v>
      </c>
      <c r="J46" s="25">
        <v>2</v>
      </c>
      <c r="K46" s="25">
        <v>3</v>
      </c>
      <c r="L46" s="25">
        <v>4</v>
      </c>
      <c r="M46" s="25">
        <v>5</v>
      </c>
      <c r="N46" s="25">
        <v>6</v>
      </c>
      <c r="O46" s="25">
        <v>7</v>
      </c>
      <c r="P46" s="25">
        <v>8</v>
      </c>
      <c r="Q46" s="25">
        <v>9</v>
      </c>
      <c r="R46" s="25">
        <v>10</v>
      </c>
      <c r="S46" s="25">
        <v>11</v>
      </c>
      <c r="T46" s="25">
        <v>12</v>
      </c>
      <c r="U46" s="25">
        <v>13</v>
      </c>
      <c r="V46" s="25">
        <v>14</v>
      </c>
      <c r="W46" s="25">
        <v>15</v>
      </c>
      <c r="X46" s="25">
        <v>16</v>
      </c>
      <c r="Y46" s="25">
        <v>17</v>
      </c>
      <c r="Z46" s="25">
        <v>18</v>
      </c>
      <c r="AA46" s="25">
        <v>19</v>
      </c>
      <c r="AB46" s="25">
        <v>20</v>
      </c>
      <c r="AC46" s="25">
        <v>21</v>
      </c>
      <c r="AD46" s="25">
        <v>22</v>
      </c>
      <c r="AE46" s="25">
        <v>23</v>
      </c>
      <c r="AF46" s="25">
        <v>24</v>
      </c>
      <c r="AG46" s="25">
        <v>25</v>
      </c>
      <c r="AH46" s="25">
        <v>26</v>
      </c>
      <c r="AI46" s="25">
        <v>27</v>
      </c>
      <c r="AJ46" s="25">
        <v>28</v>
      </c>
      <c r="AK46" s="25">
        <v>29</v>
      </c>
      <c r="AL46" s="25">
        <v>30</v>
      </c>
      <c r="AM46" s="25">
        <v>31</v>
      </c>
      <c r="AN46" s="25">
        <v>32</v>
      </c>
      <c r="AO46" s="25">
        <v>33</v>
      </c>
      <c r="AP46" s="25">
        <v>34</v>
      </c>
      <c r="AQ46" s="25">
        <v>35</v>
      </c>
      <c r="AR46" s="25">
        <v>36</v>
      </c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</row>
    <row r="47" spans="1:71" s="16" customFormat="1" ht="19.5" thickBot="1">
      <c r="A47" s="80"/>
      <c r="B47" s="38" t="s">
        <v>1</v>
      </c>
      <c r="C47" s="39" t="s">
        <v>2</v>
      </c>
      <c r="D47" s="39" t="s">
        <v>61</v>
      </c>
      <c r="E47" s="40" t="s">
        <v>62</v>
      </c>
      <c r="F47" s="83"/>
      <c r="G47" s="86"/>
      <c r="H47" s="25"/>
      <c r="I47" s="25" t="s">
        <v>101</v>
      </c>
      <c r="J47" s="25" t="s">
        <v>102</v>
      </c>
    </row>
    <row r="48" spans="1:71" s="16" customFormat="1" ht="23.25" customHeight="1" thickTop="1" thickBot="1">
      <c r="A48" s="80"/>
      <c r="B48" s="41">
        <f>D18</f>
        <v>10000</v>
      </c>
      <c r="C48" s="42">
        <f>D20</f>
        <v>20</v>
      </c>
      <c r="D48" s="42">
        <f>D21</f>
        <v>6</v>
      </c>
      <c r="E48" s="43">
        <f>D22</f>
        <v>7</v>
      </c>
      <c r="F48" s="83"/>
      <c r="G48" s="86"/>
      <c r="H48" s="25"/>
      <c r="I48" s="25" t="s">
        <v>24</v>
      </c>
      <c r="J48" s="25" t="s">
        <v>25</v>
      </c>
      <c r="K48" s="16" t="s">
        <v>26</v>
      </c>
    </row>
    <row r="49" spans="1:13" s="16" customFormat="1" ht="13.5" customHeight="1" thickBot="1">
      <c r="A49" s="80"/>
      <c r="B49" s="209" t="s">
        <v>103</v>
      </c>
      <c r="C49" s="44" t="s">
        <v>73</v>
      </c>
      <c r="D49" s="45" t="s">
        <v>74</v>
      </c>
      <c r="E49" s="46" t="s">
        <v>75</v>
      </c>
      <c r="F49" s="83"/>
      <c r="G49" s="86"/>
      <c r="H49" s="25"/>
      <c r="I49" s="25" t="s">
        <v>18</v>
      </c>
      <c r="J49" s="25" t="s">
        <v>19</v>
      </c>
    </row>
    <row r="50" spans="1:13" s="26" customFormat="1" ht="23.25" customHeight="1" thickTop="1" thickBot="1">
      <c r="A50" s="81"/>
      <c r="B50" s="210"/>
      <c r="C50" s="58">
        <f>計算シート!D48</f>
        <v>1419531.25</v>
      </c>
      <c r="D50" s="59">
        <f>C50/1024</f>
        <v>1386.260986328125</v>
      </c>
      <c r="E50" s="60">
        <f>D50/1024</f>
        <v>1.3537704944610596</v>
      </c>
      <c r="F50" s="94"/>
      <c r="G50" s="92"/>
      <c r="H50" s="27"/>
      <c r="I50" s="27" t="s">
        <v>104</v>
      </c>
      <c r="J50" s="27" t="s">
        <v>105</v>
      </c>
    </row>
    <row r="51" spans="1:13" s="16" customFormat="1" ht="13.5" customHeight="1" thickBot="1">
      <c r="A51" s="80"/>
      <c r="B51" s="210"/>
      <c r="C51" s="47" t="s">
        <v>76</v>
      </c>
      <c r="D51" s="48" t="s">
        <v>77</v>
      </c>
      <c r="E51" s="49" t="s">
        <v>78</v>
      </c>
      <c r="F51" s="49" t="s">
        <v>63</v>
      </c>
      <c r="G51" s="86"/>
      <c r="H51" s="25"/>
      <c r="I51" s="50" t="s">
        <v>114</v>
      </c>
      <c r="J51" s="50">
        <v>2</v>
      </c>
      <c r="K51" s="51" t="s">
        <v>54</v>
      </c>
      <c r="L51" s="51">
        <v>4</v>
      </c>
      <c r="M51" s="51" t="s">
        <v>115</v>
      </c>
    </row>
    <row r="52" spans="1:13" s="26" customFormat="1" ht="23.25" customHeight="1" thickTop="1" thickBot="1">
      <c r="A52" s="81"/>
      <c r="B52" s="211"/>
      <c r="C52" s="61">
        <f>C50*C48</f>
        <v>28390625</v>
      </c>
      <c r="D52" s="59">
        <f>C52/1024</f>
        <v>27725.2197265625</v>
      </c>
      <c r="E52" s="60">
        <f>D52/1024</f>
        <v>27.075409889221191</v>
      </c>
      <c r="F52" s="62">
        <f>E52*D48</f>
        <v>162.45245933532715</v>
      </c>
      <c r="G52" s="92"/>
      <c r="H52" s="52"/>
      <c r="I52" s="52"/>
      <c r="J52" s="52"/>
      <c r="K52" s="53"/>
      <c r="L52" s="53"/>
    </row>
    <row r="53" spans="1:13" s="16" customFormat="1" ht="13.5" customHeight="1" thickBot="1">
      <c r="A53" s="80"/>
      <c r="B53" s="199" t="s">
        <v>106</v>
      </c>
      <c r="C53" s="54" t="s">
        <v>76</v>
      </c>
      <c r="D53" s="55" t="s">
        <v>77</v>
      </c>
      <c r="E53" s="56" t="s">
        <v>78</v>
      </c>
      <c r="F53" s="56" t="s">
        <v>63</v>
      </c>
      <c r="G53" s="137"/>
      <c r="H53" s="25"/>
      <c r="I53" s="25"/>
      <c r="J53" s="25"/>
    </row>
    <row r="54" spans="1:13" s="16" customFormat="1" ht="23.25" customHeight="1" thickTop="1" thickBot="1">
      <c r="A54" s="80"/>
      <c r="B54" s="200"/>
      <c r="C54" s="61">
        <f>C52*1.75</f>
        <v>49683593.75</v>
      </c>
      <c r="D54" s="59">
        <f>C54/1024</f>
        <v>48519.134521484375</v>
      </c>
      <c r="E54" s="60">
        <f>D54/1024</f>
        <v>47.381967306137085</v>
      </c>
      <c r="F54" s="62">
        <f>E54*E48*2</f>
        <v>663.34754228591919</v>
      </c>
      <c r="G54" s="86"/>
      <c r="H54" s="25"/>
      <c r="I54" s="25"/>
      <c r="J54" s="25"/>
    </row>
    <row r="55" spans="1:13" s="16" customFormat="1" ht="13.5" customHeight="1">
      <c r="A55" s="80"/>
      <c r="B55" s="83"/>
      <c r="C55" s="83"/>
      <c r="D55" s="84"/>
      <c r="E55" s="85"/>
      <c r="F55" s="138"/>
      <c r="G55" s="86"/>
      <c r="H55" s="25"/>
      <c r="I55" s="25"/>
      <c r="J55" s="25"/>
    </row>
    <row r="56" spans="1:13" s="16" customFormat="1" ht="19.5" thickBot="1">
      <c r="A56" s="82"/>
      <c r="B56" s="87"/>
      <c r="C56" s="87"/>
      <c r="D56" s="87"/>
      <c r="E56" s="87"/>
      <c r="F56" s="87"/>
      <c r="G56" s="88"/>
      <c r="H56" s="25"/>
      <c r="I56" s="25"/>
      <c r="J56" s="25"/>
    </row>
    <row r="57" spans="1:13">
      <c r="H57" s="3"/>
      <c r="I57" s="3"/>
      <c r="J57" s="3"/>
    </row>
    <row r="58" spans="1:13">
      <c r="H58" s="3"/>
      <c r="I58" s="3"/>
      <c r="J58" s="3"/>
    </row>
    <row r="59" spans="1:13">
      <c r="I59" s="3"/>
      <c r="J59" s="3"/>
    </row>
    <row r="60" spans="1:13">
      <c r="I60" s="3"/>
      <c r="J60" s="3"/>
    </row>
    <row r="67" spans="2:2">
      <c r="B67" s="2"/>
    </row>
  </sheetData>
  <sheetProtection algorithmName="SHA-512" hashValue="35JLGYqyHBc1ldLUUr7dRnnoI9QFM8GhSpB6Nl5MrC0SLJAMGI4+03aDZLiRwhm/o0mPIgpwjcj4Ha1bwfJcAQ==" saltValue="6R1EQPX6q0LC0hHbPBJq8w==" spinCount="100000" sheet="1" selectLockedCells="1"/>
  <mergeCells count="9">
    <mergeCell ref="B53:B54"/>
    <mergeCell ref="C25:D25"/>
    <mergeCell ref="C26:D26"/>
    <mergeCell ref="C27:D27"/>
    <mergeCell ref="B17:C17"/>
    <mergeCell ref="B18:C18"/>
    <mergeCell ref="B19:C19"/>
    <mergeCell ref="B20:C20"/>
    <mergeCell ref="B49:B52"/>
  </mergeCells>
  <phoneticPr fontId="2"/>
  <dataValidations count="8">
    <dataValidation type="list" showInputMessage="1" showErrorMessage="1" sqref="C32:C44">
      <formula1>$I$47:$J$47</formula1>
    </dataValidation>
    <dataValidation type="list" showInputMessage="1" showErrorMessage="1" sqref="D32:D33">
      <formula1>$I$48:$K$48</formula1>
    </dataValidation>
    <dataValidation type="list" showInputMessage="1" showErrorMessage="1" sqref="C25:D25">
      <formula1>$I$49:$J$49</formula1>
    </dataValidation>
    <dataValidation type="list" showInputMessage="1" showErrorMessage="1" sqref="C26:D26">
      <formula1>$I$50:$J$50</formula1>
    </dataValidation>
    <dataValidation type="list" showInputMessage="1" showErrorMessage="1" sqref="C27:D27">
      <formula1>$I$51:$M$51</formula1>
    </dataValidation>
    <dataValidation type="list" allowBlank="1" showInputMessage="1" showErrorMessage="1" sqref="D21">
      <formula1>$I$46:$AR$46</formula1>
    </dataValidation>
    <dataValidation type="list" allowBlank="1" showInputMessage="1" showErrorMessage="1" sqref="D20">
      <formula1>$I$46:$AM$46</formula1>
    </dataValidation>
    <dataValidation type="list" allowBlank="1" showInputMessage="1" showErrorMessage="1" sqref="D22">
      <formula1>$J$46:$AR$46</formula1>
    </dataValidation>
  </dataValidations>
  <pageMargins left="0.62992125984251968" right="0.43307086614173229" top="0.98425196850393704" bottom="0.98425196850393704" header="0.51181102362204722" footer="0.51181102362204722"/>
  <pageSetup paperSize="9" orientation="portrait" r:id="rId1"/>
  <headerFooter alignWithMargins="0">
    <oddHeader>&amp;L&amp;F　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workbookViewId="0">
      <selection activeCell="D7" sqref="D7"/>
    </sheetView>
  </sheetViews>
  <sheetFormatPr defaultColWidth="9" defaultRowHeight="11.25"/>
  <cols>
    <col min="1" max="1" width="2.25" style="4" customWidth="1"/>
    <col min="2" max="2" width="22.875" style="4" bestFit="1" customWidth="1"/>
    <col min="3" max="3" width="30.875" style="4" bestFit="1" customWidth="1"/>
    <col min="4" max="4" width="16.125" style="4" bestFit="1" customWidth="1"/>
    <col min="5" max="6" width="16.125" style="4" customWidth="1"/>
    <col min="7" max="16384" width="9" style="4"/>
  </cols>
  <sheetData>
    <row r="1" spans="1:7">
      <c r="A1" s="13" t="s">
        <v>83</v>
      </c>
      <c r="B1" s="6"/>
      <c r="C1" s="6"/>
      <c r="D1" s="6"/>
      <c r="E1" s="6"/>
      <c r="F1" s="6"/>
      <c r="G1" s="7"/>
    </row>
    <row r="2" spans="1:7" ht="12" customHeight="1">
      <c r="A2" s="14"/>
      <c r="B2" s="8" t="s">
        <v>40</v>
      </c>
      <c r="C2" s="8"/>
      <c r="D2" s="8"/>
      <c r="E2" s="8"/>
      <c r="F2" s="8"/>
      <c r="G2" s="9"/>
    </row>
    <row r="3" spans="1:7" ht="12" customHeight="1">
      <c r="A3" s="14"/>
      <c r="B3" s="215" t="s">
        <v>38</v>
      </c>
      <c r="C3" s="5" t="s">
        <v>39</v>
      </c>
      <c r="D3" s="5">
        <v>250</v>
      </c>
      <c r="E3" s="156"/>
      <c r="F3" s="157"/>
      <c r="G3" s="9"/>
    </row>
    <row r="4" spans="1:7" ht="12" customHeight="1">
      <c r="A4" s="14"/>
      <c r="B4" s="216"/>
      <c r="C4" s="5" t="s">
        <v>36</v>
      </c>
      <c r="D4" s="5">
        <v>10</v>
      </c>
      <c r="E4" s="5">
        <v>25</v>
      </c>
      <c r="F4" s="5">
        <v>50</v>
      </c>
      <c r="G4" s="9"/>
    </row>
    <row r="5" spans="1:7" ht="12" customHeight="1">
      <c r="A5" s="14"/>
      <c r="B5" s="216"/>
      <c r="C5" s="5" t="s">
        <v>42</v>
      </c>
      <c r="D5" s="5">
        <v>5</v>
      </c>
      <c r="E5" s="5">
        <v>10</v>
      </c>
      <c r="F5" s="5">
        <v>20</v>
      </c>
      <c r="G5" s="9"/>
    </row>
    <row r="6" spans="1:7" ht="12" customHeight="1">
      <c r="A6" s="14"/>
      <c r="B6" s="216"/>
      <c r="C6" s="5" t="s">
        <v>12</v>
      </c>
      <c r="D6" s="5">
        <v>100</v>
      </c>
      <c r="E6" s="8"/>
      <c r="F6" s="158"/>
      <c r="G6" s="9"/>
    </row>
    <row r="7" spans="1:7" ht="12" customHeight="1">
      <c r="A7" s="14"/>
      <c r="B7" s="216"/>
      <c r="C7" s="5" t="s">
        <v>13</v>
      </c>
      <c r="D7" s="5">
        <v>15</v>
      </c>
      <c r="E7" s="8"/>
      <c r="F7" s="158"/>
      <c r="G7" s="9"/>
    </row>
    <row r="8" spans="1:7" ht="12" customHeight="1">
      <c r="A8" s="14"/>
      <c r="B8" s="216"/>
      <c r="C8" s="5" t="s">
        <v>14</v>
      </c>
      <c r="D8" s="5">
        <v>10</v>
      </c>
      <c r="E8" s="8"/>
      <c r="F8" s="158"/>
      <c r="G8" s="9"/>
    </row>
    <row r="9" spans="1:7" ht="12" customHeight="1">
      <c r="A9" s="14"/>
      <c r="B9" s="216"/>
      <c r="C9" s="5" t="s">
        <v>81</v>
      </c>
      <c r="D9" s="5">
        <v>10</v>
      </c>
      <c r="E9" s="8"/>
      <c r="F9" s="158"/>
      <c r="G9" s="9"/>
    </row>
    <row r="10" spans="1:7" ht="12" customHeight="1">
      <c r="A10" s="14"/>
      <c r="B10" s="216"/>
      <c r="C10" s="5" t="s">
        <v>15</v>
      </c>
      <c r="D10" s="5">
        <v>7</v>
      </c>
      <c r="E10" s="8"/>
      <c r="F10" s="158"/>
      <c r="G10" s="9"/>
    </row>
    <row r="11" spans="1:7" ht="12" customHeight="1">
      <c r="A11" s="14"/>
      <c r="B11" s="216"/>
      <c r="C11" s="5" t="s">
        <v>35</v>
      </c>
      <c r="D11" s="5">
        <v>10</v>
      </c>
      <c r="E11" s="159"/>
      <c r="F11" s="160"/>
      <c r="G11" s="9"/>
    </row>
    <row r="12" spans="1:7" ht="12" customHeight="1">
      <c r="A12" s="14"/>
      <c r="B12" s="216"/>
      <c r="C12" s="153" t="s">
        <v>79</v>
      </c>
      <c r="D12" s="5">
        <v>20</v>
      </c>
      <c r="E12" s="8"/>
      <c r="F12" s="8"/>
      <c r="G12" s="9"/>
    </row>
    <row r="13" spans="1:7" ht="12" customHeight="1">
      <c r="A13" s="14"/>
      <c r="B13" s="216"/>
      <c r="C13" s="12" t="s">
        <v>80</v>
      </c>
      <c r="D13" s="12">
        <v>50</v>
      </c>
      <c r="E13" s="8"/>
      <c r="F13" s="8"/>
      <c r="G13" s="9"/>
    </row>
    <row r="14" spans="1:7" ht="12" customHeight="1">
      <c r="A14" s="14"/>
      <c r="B14" s="154"/>
      <c r="C14" s="177" t="s">
        <v>147</v>
      </c>
      <c r="D14" s="5">
        <v>3</v>
      </c>
      <c r="E14" s="8" t="s">
        <v>153</v>
      </c>
      <c r="F14" s="8"/>
      <c r="G14" s="9"/>
    </row>
    <row r="15" spans="1:7" ht="12" customHeight="1">
      <c r="A15" s="14"/>
      <c r="B15" s="154"/>
      <c r="C15" s="177" t="s">
        <v>148</v>
      </c>
      <c r="D15" s="5">
        <v>4</v>
      </c>
      <c r="E15" s="8" t="s">
        <v>153</v>
      </c>
      <c r="F15" s="8"/>
      <c r="G15" s="9"/>
    </row>
    <row r="16" spans="1:7" ht="12" customHeight="1">
      <c r="A16" s="14"/>
      <c r="B16" s="155"/>
      <c r="C16" s="177" t="s">
        <v>149</v>
      </c>
      <c r="D16" s="5">
        <v>4</v>
      </c>
      <c r="E16" s="8" t="s">
        <v>153</v>
      </c>
      <c r="F16" s="8"/>
      <c r="G16" s="9"/>
    </row>
    <row r="17" spans="1:7" ht="12" customHeight="1">
      <c r="A17" s="14"/>
      <c r="B17" s="215" t="s">
        <v>37</v>
      </c>
      <c r="C17" s="153">
        <v>1</v>
      </c>
      <c r="D17" s="153">
        <f>D19*0.5</f>
        <v>230</v>
      </c>
      <c r="E17" s="8"/>
      <c r="F17" s="8"/>
      <c r="G17" s="9"/>
    </row>
    <row r="18" spans="1:7" ht="12" customHeight="1">
      <c r="A18" s="14"/>
      <c r="B18" s="216"/>
      <c r="C18" s="5">
        <v>2</v>
      </c>
      <c r="D18" s="5">
        <f>D19*0.75</f>
        <v>345</v>
      </c>
      <c r="E18" s="8"/>
      <c r="F18" s="8"/>
      <c r="G18" s="9"/>
    </row>
    <row r="19" spans="1:7" ht="12" customHeight="1">
      <c r="A19" s="14"/>
      <c r="B19" s="216"/>
      <c r="C19" s="5">
        <v>3</v>
      </c>
      <c r="D19" s="5">
        <v>460</v>
      </c>
      <c r="E19" s="8"/>
      <c r="F19" s="8"/>
      <c r="G19" s="9"/>
    </row>
    <row r="20" spans="1:7" ht="12" customHeight="1">
      <c r="A20" s="14"/>
      <c r="B20" s="216"/>
      <c r="C20" s="5">
        <v>4</v>
      </c>
      <c r="D20" s="5">
        <f>D19*1.5</f>
        <v>690</v>
      </c>
      <c r="E20" s="8"/>
      <c r="F20" s="8"/>
      <c r="G20" s="9"/>
    </row>
    <row r="21" spans="1:7" ht="12" customHeight="1">
      <c r="A21" s="14"/>
      <c r="B21" s="217"/>
      <c r="C21" s="12">
        <v>5</v>
      </c>
      <c r="D21" s="12">
        <f>D19*2</f>
        <v>920</v>
      </c>
      <c r="E21" s="8"/>
      <c r="F21" s="8"/>
      <c r="G21" s="9"/>
    </row>
    <row r="22" spans="1:7" ht="12" customHeight="1">
      <c r="A22" s="14"/>
      <c r="B22" s="222" t="s">
        <v>43</v>
      </c>
      <c r="C22" s="12" t="s">
        <v>44</v>
      </c>
      <c r="D22" s="12">
        <v>1</v>
      </c>
      <c r="E22" s="157">
        <v>8</v>
      </c>
      <c r="F22" s="8"/>
      <c r="G22" s="9"/>
    </row>
    <row r="23" spans="1:7" ht="12" customHeight="1">
      <c r="A23" s="14"/>
      <c r="B23" s="223"/>
      <c r="C23" s="5" t="s">
        <v>45</v>
      </c>
      <c r="D23" s="5">
        <v>1</v>
      </c>
      <c r="E23" s="161">
        <v>5</v>
      </c>
      <c r="F23" s="8"/>
      <c r="G23" s="9"/>
    </row>
    <row r="24" spans="1:7" ht="12" customHeight="1">
      <c r="A24" s="14"/>
      <c r="B24" s="8"/>
      <c r="C24" s="8"/>
      <c r="D24" s="8"/>
      <c r="E24" s="8"/>
      <c r="F24" s="8"/>
      <c r="G24" s="9"/>
    </row>
    <row r="25" spans="1:7" ht="12" customHeight="1">
      <c r="A25" s="14"/>
      <c r="B25" s="8"/>
      <c r="C25" s="8"/>
      <c r="D25" s="8"/>
      <c r="E25" s="8"/>
      <c r="F25" s="8"/>
      <c r="G25" s="9"/>
    </row>
    <row r="26" spans="1:7" ht="12" customHeight="1">
      <c r="A26" s="14"/>
      <c r="B26" s="8" t="s">
        <v>41</v>
      </c>
      <c r="C26" s="8"/>
      <c r="D26" s="8"/>
      <c r="E26" s="8"/>
      <c r="F26" s="8"/>
      <c r="G26" s="9"/>
    </row>
    <row r="27" spans="1:7" ht="12" customHeight="1">
      <c r="A27" s="14"/>
      <c r="B27" s="218" t="s">
        <v>47</v>
      </c>
      <c r="C27" s="219"/>
      <c r="D27" s="12">
        <f>ログサイズ!B48</f>
        <v>10000</v>
      </c>
      <c r="E27" s="8"/>
      <c r="F27" s="8"/>
      <c r="G27" s="9"/>
    </row>
    <row r="28" spans="1:7" ht="12" customHeight="1">
      <c r="A28" s="14"/>
      <c r="B28" s="220" t="s">
        <v>48</v>
      </c>
      <c r="C28" s="221"/>
      <c r="D28" s="172">
        <f>IF(ログサイズ!C27="1：低い",D17,IF(ログサイズ!C27=2,D18,IF(ログサイズ!C27="3：標準",D19,IF(ログサイズ!C27=4,D20,IF(ログサイズ!C27="5：高い",D21)))))</f>
        <v>460</v>
      </c>
      <c r="E28" s="8"/>
      <c r="F28" s="8"/>
      <c r="G28" s="9"/>
    </row>
    <row r="29" spans="1:7" ht="12" customHeight="1">
      <c r="A29" s="14"/>
      <c r="B29" s="162"/>
      <c r="C29" s="165" t="s">
        <v>46</v>
      </c>
      <c r="D29" s="5">
        <f>IF(ログサイズ!C25="TEXTのみ出力する",D28*D22,IF(ログサイズ!C25="すべてのファイルを出力する",D28*E22))</f>
        <v>460</v>
      </c>
      <c r="E29" s="8"/>
      <c r="F29" s="8"/>
      <c r="G29" s="9"/>
    </row>
    <row r="30" spans="1:7" ht="12" customHeight="1">
      <c r="A30" s="14"/>
      <c r="B30" s="163"/>
      <c r="C30" s="165" t="s">
        <v>151</v>
      </c>
      <c r="D30" s="5">
        <f>IF(ログサイズ!C26="OFF",D29*D23,IF(ログサイズ!C26="ON",D29*E23))</f>
        <v>460</v>
      </c>
      <c r="E30" s="8"/>
      <c r="F30" s="8"/>
      <c r="G30" s="9"/>
    </row>
    <row r="31" spans="1:7" ht="12" customHeight="1">
      <c r="A31" s="14"/>
      <c r="B31" s="212" t="s">
        <v>49</v>
      </c>
      <c r="C31" s="166" t="s">
        <v>39</v>
      </c>
      <c r="D31" s="169">
        <f>D3</f>
        <v>250</v>
      </c>
      <c r="E31" s="8"/>
      <c r="F31" s="8"/>
      <c r="G31" s="9"/>
    </row>
    <row r="32" spans="1:7" ht="12" customHeight="1">
      <c r="A32" s="14"/>
      <c r="B32" s="213"/>
      <c r="C32" s="167" t="s">
        <v>10</v>
      </c>
      <c r="D32" s="170">
        <f>IF(ログサイズ!C32="しない",0,IF(ログサイズ!D32="長め",F4,IF(ログサイズ!D32="普通",E4,IF(ログサイズ!D32="短め",D4))))</f>
        <v>25</v>
      </c>
      <c r="E32" s="8"/>
      <c r="F32" s="8"/>
      <c r="G32" s="9"/>
    </row>
    <row r="33" spans="1:7" ht="12" customHeight="1">
      <c r="A33" s="14"/>
      <c r="B33" s="213"/>
      <c r="C33" s="167" t="s">
        <v>11</v>
      </c>
      <c r="D33" s="170">
        <f>IF(ログサイズ!C33="しない",0,IF(ログサイズ!D33="長め",F5,IF(ログサイズ!D33="普通",E5,IF(ログサイズ!D33="短め",D5))))</f>
        <v>10</v>
      </c>
      <c r="E33" s="8"/>
      <c r="F33" s="8"/>
      <c r="G33" s="9"/>
    </row>
    <row r="34" spans="1:7" ht="12" customHeight="1">
      <c r="A34" s="14"/>
      <c r="B34" s="213"/>
      <c r="C34" s="167" t="s">
        <v>12</v>
      </c>
      <c r="D34" s="170">
        <f>IF(ログサイズ!C34="しない",0,IF(ログサイズ!C34="する",D6))</f>
        <v>0</v>
      </c>
      <c r="E34" s="8"/>
      <c r="F34" s="8"/>
      <c r="G34" s="9"/>
    </row>
    <row r="35" spans="1:7" ht="12" customHeight="1">
      <c r="A35" s="14"/>
      <c r="B35" s="213"/>
      <c r="C35" s="167" t="s">
        <v>13</v>
      </c>
      <c r="D35" s="170">
        <f>IF(ログサイズ!C35="しない",0,IF(ログサイズ!C35="する",D7))</f>
        <v>0</v>
      </c>
      <c r="E35" s="8"/>
      <c r="F35" s="8"/>
      <c r="G35" s="9"/>
    </row>
    <row r="36" spans="1:7" ht="12" customHeight="1">
      <c r="A36" s="14"/>
      <c r="B36" s="213"/>
      <c r="C36" s="167" t="s">
        <v>14</v>
      </c>
      <c r="D36" s="170">
        <f>IF(ログサイズ!C36="しない",0,IF(ログサイズ!C36="する",D8))</f>
        <v>10</v>
      </c>
      <c r="E36" s="8"/>
      <c r="F36" s="8"/>
      <c r="G36" s="9"/>
    </row>
    <row r="37" spans="1:7" ht="12" customHeight="1">
      <c r="A37" s="14"/>
      <c r="B37" s="213"/>
      <c r="C37" s="167" t="s">
        <v>81</v>
      </c>
      <c r="D37" s="170">
        <f>IF(ログサイズ!C37="しない",0,IF(ログサイズ!C37="する",D9))</f>
        <v>10</v>
      </c>
      <c r="E37" s="8"/>
      <c r="F37" s="8"/>
      <c r="G37" s="9"/>
    </row>
    <row r="38" spans="1:7" ht="12" customHeight="1">
      <c r="A38" s="14"/>
      <c r="B38" s="213"/>
      <c r="C38" s="167" t="s">
        <v>15</v>
      </c>
      <c r="D38" s="170">
        <f>IF(ログサイズ!C38="しない",0,IF(ログサイズ!C38="する",D10))</f>
        <v>0</v>
      </c>
      <c r="E38" s="8"/>
      <c r="F38" s="8"/>
      <c r="G38" s="9"/>
    </row>
    <row r="39" spans="1:7" ht="12" customHeight="1">
      <c r="A39" s="14"/>
      <c r="B39" s="213"/>
      <c r="C39" s="168" t="s">
        <v>35</v>
      </c>
      <c r="D39" s="171">
        <f>IF(ログサイズ!C39="しない",0,IF(ログサイズ!C39="する",D11))</f>
        <v>0</v>
      </c>
      <c r="E39" s="8"/>
      <c r="F39" s="8"/>
      <c r="G39" s="9"/>
    </row>
    <row r="40" spans="1:7" ht="12" customHeight="1">
      <c r="A40" s="14"/>
      <c r="B40" s="213"/>
      <c r="C40" s="164" t="s">
        <v>79</v>
      </c>
      <c r="D40" s="5">
        <f>IF(ログサイズ!C40="しない",0,IF(ログサイズ!C40="する",D12))</f>
        <v>0</v>
      </c>
      <c r="E40" s="8"/>
      <c r="F40" s="8"/>
      <c r="G40" s="9"/>
    </row>
    <row r="41" spans="1:7" ht="12" customHeight="1">
      <c r="A41" s="14"/>
      <c r="B41" s="213"/>
      <c r="C41" s="156" t="s">
        <v>80</v>
      </c>
      <c r="D41" s="5">
        <f>IF(ログサイズ!C41="しない",0,IF(ログサイズ!C41="する",D13))</f>
        <v>0</v>
      </c>
      <c r="E41" s="8"/>
      <c r="F41" s="8"/>
      <c r="G41" s="9"/>
    </row>
    <row r="42" spans="1:7" ht="12" customHeight="1">
      <c r="A42" s="14"/>
      <c r="B42" s="213"/>
      <c r="C42" s="177" t="s">
        <v>147</v>
      </c>
      <c r="D42" s="5">
        <f>IF(ログサイズ!C42="しない",0,IF(ログサイズ!C42="する",D14))</f>
        <v>3</v>
      </c>
      <c r="E42" s="8"/>
      <c r="F42" s="8"/>
      <c r="G42" s="9"/>
    </row>
    <row r="43" spans="1:7" ht="12" customHeight="1">
      <c r="A43" s="14"/>
      <c r="B43" s="213"/>
      <c r="C43" s="177" t="s">
        <v>148</v>
      </c>
      <c r="D43" s="5">
        <f>IF(ログサイズ!C43="しない",0,IF(ログサイズ!C43="する",D15))</f>
        <v>4</v>
      </c>
      <c r="E43" s="8"/>
      <c r="F43" s="8"/>
      <c r="G43" s="9"/>
    </row>
    <row r="44" spans="1:7" ht="12" customHeight="1">
      <c r="A44" s="14"/>
      <c r="B44" s="213"/>
      <c r="C44" s="177" t="s">
        <v>149</v>
      </c>
      <c r="D44" s="5">
        <f>IF(ログサイズ!C44="しない",0,IF(ログサイズ!C44="する",D16))</f>
        <v>4</v>
      </c>
      <c r="E44" s="8"/>
      <c r="F44" s="8"/>
      <c r="G44" s="9"/>
    </row>
    <row r="45" spans="1:7" ht="12" customHeight="1">
      <c r="A45" s="14"/>
      <c r="B45" s="214"/>
      <c r="C45" s="165" t="s">
        <v>152</v>
      </c>
      <c r="D45" s="5">
        <f>SUM(D31:D44)</f>
        <v>316</v>
      </c>
      <c r="E45" s="8"/>
      <c r="F45" s="8"/>
      <c r="G45" s="9"/>
    </row>
    <row r="46" spans="1:7">
      <c r="A46" s="14"/>
      <c r="B46" s="8"/>
      <c r="C46" s="8"/>
      <c r="D46" s="8"/>
      <c r="E46" s="8"/>
      <c r="F46" s="8"/>
      <c r="G46" s="9"/>
    </row>
    <row r="47" spans="1:7">
      <c r="A47" s="14"/>
      <c r="B47" s="8"/>
      <c r="C47" s="5" t="s">
        <v>50</v>
      </c>
      <c r="D47" s="173">
        <f>D27*D30*D45</f>
        <v>1453600000</v>
      </c>
      <c r="E47" s="8"/>
      <c r="F47" s="8"/>
      <c r="G47" s="9"/>
    </row>
    <row r="48" spans="1:7">
      <c r="A48" s="14"/>
      <c r="B48" s="8"/>
      <c r="C48" s="5" t="s">
        <v>53</v>
      </c>
      <c r="D48" s="174">
        <f>D47/1024</f>
        <v>1419531.25</v>
      </c>
      <c r="E48" s="8"/>
      <c r="F48" s="8"/>
      <c r="G48" s="9"/>
    </row>
    <row r="49" spans="1:7">
      <c r="A49" s="14"/>
      <c r="B49" s="8"/>
      <c r="C49" s="5" t="s">
        <v>51</v>
      </c>
      <c r="D49" s="175">
        <f>D48/1024</f>
        <v>1386.260986328125</v>
      </c>
      <c r="E49" s="8"/>
      <c r="F49" s="8"/>
      <c r="G49" s="9"/>
    </row>
    <row r="50" spans="1:7">
      <c r="A50" s="14"/>
      <c r="B50" s="8"/>
      <c r="C50" s="5" t="s">
        <v>52</v>
      </c>
      <c r="D50" s="176">
        <f>D49/1024</f>
        <v>1.3537704944610596</v>
      </c>
      <c r="E50" s="8"/>
      <c r="F50" s="8"/>
      <c r="G50" s="9"/>
    </row>
    <row r="51" spans="1:7">
      <c r="A51" s="14"/>
      <c r="B51" s="8"/>
      <c r="C51" s="8"/>
      <c r="D51" s="8"/>
      <c r="E51" s="8"/>
      <c r="F51" s="8"/>
      <c r="G51" s="9"/>
    </row>
    <row r="52" spans="1:7" ht="12" thickBot="1">
      <c r="A52" s="15"/>
      <c r="B52" s="11"/>
      <c r="C52" s="11"/>
      <c r="D52" s="11"/>
      <c r="E52" s="11"/>
      <c r="F52" s="11"/>
      <c r="G52" s="10"/>
    </row>
  </sheetData>
  <sheetProtection algorithmName="SHA-512" hashValue="0oRTnUPqU9HkwDqDvw8uXVBcV9nuhkALLDWr1LP7LDlnOgm0FME0l+Cc+fmzrcIw368/DQ0YhlD5nrrkHGqsug==" saltValue="2P3MngXC7YF9LQV73sXBdQ==" spinCount="100000" sheet="1" selectLockedCells="1"/>
  <mergeCells count="6">
    <mergeCell ref="B31:B45"/>
    <mergeCell ref="B3:B13"/>
    <mergeCell ref="B17:B21"/>
    <mergeCell ref="B27:C27"/>
    <mergeCell ref="B28:C28"/>
    <mergeCell ref="B22:B23"/>
  </mergeCells>
  <phoneticPr fontId="2"/>
  <conditionalFormatting sqref="C34:C38 D6:D10 D5:F5 C5:C10 C3:D4 E4:F4">
    <cfRule type="expression" dxfId="0" priority="5" stopIfTrue="1">
      <formula>IF(#REF!="×",TRUE)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サーバ数</vt:lpstr>
      <vt:lpstr>ログサイズ</vt:lpstr>
      <vt:lpstr>計算シート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Alps System Integration Co., Ltd.</dc:creator>
  <cp:lastModifiedBy>kishiki.hiromitsu</cp:lastModifiedBy>
  <cp:lastPrinted>2018-02-01T00:22:47Z</cp:lastPrinted>
  <dcterms:created xsi:type="dcterms:W3CDTF">2003-06-19T08:17:25Z</dcterms:created>
  <dcterms:modified xsi:type="dcterms:W3CDTF">2018-05-21T01:18:51Z</dcterms:modified>
</cp:coreProperties>
</file>